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755" firstSheet="1" activeTab="5"/>
  </bookViews>
  <sheets>
    <sheet name="сем 1 к (2)" sheetId="1" state="hidden" r:id="rId1"/>
    <sheet name="титулка" sheetId="2" r:id="rId2"/>
    <sheet name="план 16_17" sheetId="3" state="hidden" r:id="rId3"/>
    <sheet name="план" sheetId="4" state="hidden" r:id="rId4"/>
    <sheet name="план (2)" sheetId="5" state="hidden" r:id="rId5"/>
    <sheet name="план (правка)" sheetId="6" r:id="rId6"/>
    <sheet name="ДВВ" sheetId="7" state="hidden" r:id="rId7"/>
    <sheet name="порівняння" sheetId="8" state="hidden" r:id="rId8"/>
    <sheet name="сем 1 к" sheetId="9" state="hidden" r:id="rId9"/>
    <sheet name="сем 2 к " sheetId="10" state="hidden" r:id="rId10"/>
    <sheet name="1" sheetId="11" state="hidden" r:id="rId11"/>
    <sheet name="2а" sheetId="12" state="hidden" r:id="rId12"/>
    <sheet name="2б" sheetId="13" state="hidden" r:id="rId13"/>
    <sheet name="3" sheetId="14" state="hidden" r:id="rId14"/>
    <sheet name="4а" sheetId="15" state="hidden" r:id="rId15"/>
    <sheet name="4б" sheetId="16" state="hidden" r:id="rId16"/>
  </sheets>
  <definedNames>
    <definedName name="_xlnm.Print_Titles" localSheetId="3">'план'!$8:$8</definedName>
    <definedName name="_xlnm.Print_Titles" localSheetId="4">'план (2)'!$8:$8</definedName>
    <definedName name="_xlnm.Print_Titles" localSheetId="5">'план (правка)'!$8:$8</definedName>
    <definedName name="_xlnm.Print_Titles" localSheetId="2">'план 16_17'!$8:$8</definedName>
    <definedName name="_xlnm.Print_Titles" localSheetId="8">'сем 1 к'!$8:$8</definedName>
    <definedName name="_xlnm.Print_Titles" localSheetId="0">'сем 1 к (2)'!$8:$8</definedName>
    <definedName name="_xlnm.Print_Titles" localSheetId="9">'сем 2 к '!$8:$8</definedName>
    <definedName name="_xlnm.Print_Area" localSheetId="10">'1'!$A$1:$AL$27</definedName>
    <definedName name="_xlnm.Print_Area" localSheetId="11">'2а'!$A$1:$AL$24</definedName>
    <definedName name="_xlnm.Print_Area" localSheetId="12">'2б'!$A$1:$AL$22</definedName>
    <definedName name="_xlnm.Print_Area" localSheetId="13">'3'!$A$1:$AL$26</definedName>
    <definedName name="_xlnm.Print_Area" localSheetId="14">'4а'!$A$1:$AL$24</definedName>
    <definedName name="_xlnm.Print_Area" localSheetId="15">'4б'!$A$1:$AL$18</definedName>
    <definedName name="_xlnm.Print_Area" localSheetId="3">'план'!$A$1:$S$178</definedName>
    <definedName name="_xlnm.Print_Area" localSheetId="4">'план (2)'!$A$1:$S$187</definedName>
    <definedName name="_xlnm.Print_Area" localSheetId="5">'план (правка)'!$A$1:$S$195</definedName>
    <definedName name="_xlnm.Print_Area" localSheetId="2">'план 16_17'!$A$1:$S$193</definedName>
    <definedName name="_xlnm.Print_Area" localSheetId="8">'сем 1 к'!$A$1:$AS$56</definedName>
    <definedName name="_xlnm.Print_Area" localSheetId="0">'сем 1 к (2)'!$A$1:$AS$56</definedName>
    <definedName name="_xlnm.Print_Area" localSheetId="9">'сем 2 к '!$A$1:$AS$58</definedName>
    <definedName name="_xlnm.Print_Area" localSheetId="1">'титулка'!$A$1:$BA$36</definedName>
  </definedNames>
  <calcPr fullCalcOnLoad="1"/>
</workbook>
</file>

<file path=xl/sharedStrings.xml><?xml version="1.0" encoding="utf-8"?>
<sst xmlns="http://schemas.openxmlformats.org/spreadsheetml/2006/main" count="3120" uniqueCount="474">
  <si>
    <t>Міністерство освіти і науки України</t>
  </si>
  <si>
    <t>Ректор __________________</t>
  </si>
  <si>
    <t>Донбаська державна машинобудівна академія</t>
  </si>
  <si>
    <t xml:space="preserve">ІНТЕГРОВАННИЙ  НАВЧАЛЬНИЙ ПЛАН </t>
  </si>
  <si>
    <t>Курс</t>
  </si>
  <si>
    <t>Серпень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</si>
  <si>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</si>
  <si>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</si>
  <si>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</si>
  <si>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</si>
  <si>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</si>
  <si>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</si>
  <si>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</si>
  <si>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</si>
  <si>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</si>
  <si>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</si>
  <si>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</si>
  <si>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1уск</t>
  </si>
  <si>
    <t>Т</t>
  </si>
  <si>
    <t>С</t>
  </si>
  <si>
    <t>К</t>
  </si>
  <si>
    <t>2 уск</t>
  </si>
  <si>
    <t>П</t>
  </si>
  <si>
    <t>Т/П/Д</t>
  </si>
  <si>
    <t>Д</t>
  </si>
  <si>
    <t xml:space="preserve"> </t>
  </si>
  <si>
    <t>Теоретичне навчання</t>
  </si>
  <si>
    <t>Практика</t>
  </si>
  <si>
    <t>Кані-кули</t>
  </si>
  <si>
    <t>Усього</t>
  </si>
  <si>
    <t>Назва
 практики</t>
  </si>
  <si>
    <t>Тижні</t>
  </si>
  <si>
    <t>Переддипломна</t>
  </si>
  <si>
    <t>Дипломне проектування</t>
  </si>
  <si>
    <t>24+8по18год</t>
  </si>
  <si>
    <t>8 по12год+3</t>
  </si>
  <si>
    <t>5</t>
  </si>
  <si>
    <t>Захист дипломного проекту</t>
  </si>
  <si>
    <t>Всього</t>
  </si>
  <si>
    <t>13</t>
  </si>
  <si>
    <t>95</t>
  </si>
  <si>
    <t>№ п/п</t>
  </si>
  <si>
    <t>НАЗВА ДИСЦИПЛІН</t>
  </si>
  <si>
    <t>Кредити ECTS</t>
  </si>
  <si>
    <t>Години</t>
  </si>
  <si>
    <t>Кількість аудиторних годин по курсах і семестрах</t>
  </si>
  <si>
    <t>Загальний обсяг</t>
  </si>
  <si>
    <t>Аудиторні</t>
  </si>
  <si>
    <t>самостійні</t>
  </si>
  <si>
    <t>1 курс</t>
  </si>
  <si>
    <t>2 курс</t>
  </si>
  <si>
    <t>3 курс</t>
  </si>
  <si>
    <t>4 курс</t>
  </si>
  <si>
    <t>Разом</t>
  </si>
  <si>
    <t>лекції</t>
  </si>
  <si>
    <t xml:space="preserve">лаборат. </t>
  </si>
  <si>
    <t>практич</t>
  </si>
  <si>
    <t>кількість тижнів у семестрі</t>
  </si>
  <si>
    <t>ісп.</t>
  </si>
  <si>
    <t>2</t>
  </si>
  <si>
    <t>Історія України на базі ВНЗ 1 рівня</t>
  </si>
  <si>
    <t>3</t>
  </si>
  <si>
    <t>Історія української культури</t>
  </si>
  <si>
    <t xml:space="preserve">                  на базі ВНЗ 1 рівня</t>
  </si>
  <si>
    <t xml:space="preserve">                  на базі академії</t>
  </si>
  <si>
    <t>ф*</t>
  </si>
  <si>
    <t>Українська мова (за проф.спр.) на базі ВНЗ 1 рівня</t>
  </si>
  <si>
    <t>Філософія</t>
  </si>
  <si>
    <t>Фізичне виховання</t>
  </si>
  <si>
    <t>Обчислювальна техніка та програмування</t>
  </si>
  <si>
    <t>на базі ВНЗ 1 рівня</t>
  </si>
  <si>
    <t>на базі академії</t>
  </si>
  <si>
    <t>1</t>
  </si>
  <si>
    <t>3.1в</t>
  </si>
  <si>
    <t>Моделювання електромеханічних систем</t>
  </si>
  <si>
    <t>Програмні засоби в електромеханіці</t>
  </si>
  <si>
    <t>Теоретична механіка (загальний обсяг)</t>
  </si>
  <si>
    <t>Фізика (загальний обсяг)</t>
  </si>
  <si>
    <t>Автоматизація технол.процесів, установок і комплексів</t>
  </si>
  <si>
    <t>Безпека життєдіяльностіна базі ВНЗ 1 рівня</t>
  </si>
  <si>
    <t>Електроніка та мікросхемотехніка</t>
  </si>
  <si>
    <t>4</t>
  </si>
  <si>
    <t>Електроніка та мікросхемотехніка (курсова робота)</t>
  </si>
  <si>
    <t>Електричні апарати</t>
  </si>
  <si>
    <t>Електричні машини</t>
  </si>
  <si>
    <t>Електропостачання та енергозбереження промислових підприємств</t>
  </si>
  <si>
    <t>Мікропроцесорні пристрої</t>
  </si>
  <si>
    <t>Основи метрології та електрич. вимірювань</t>
  </si>
  <si>
    <t>Прикладна механіка (загальний обсяг)</t>
  </si>
  <si>
    <t>Теоретичні основи електротехніки (загальний обсяг)</t>
  </si>
  <si>
    <t xml:space="preserve">на базі академії </t>
  </si>
  <si>
    <t>Теорія автоматичного керування</t>
  </si>
  <si>
    <t>Теорія автоматичного керування (курсова робота)</t>
  </si>
  <si>
    <t>Теорія дискретних систем автоматичного керування</t>
  </si>
  <si>
    <t xml:space="preserve">Теорія електроприводу </t>
  </si>
  <si>
    <t>Теорія електроприводу (курсова робота)</t>
  </si>
  <si>
    <t>*</t>
  </si>
  <si>
    <t>Навчальна практика (на базі ВНЗ 1 рівня)</t>
  </si>
  <si>
    <t>Технологічна практика (на базі ВНЗ 1 рівня)</t>
  </si>
  <si>
    <t>Переддипломна практика</t>
  </si>
  <si>
    <t>Підприємницька діяльність та економіка підприємства</t>
  </si>
  <si>
    <t>Силова електроніка</t>
  </si>
  <si>
    <t>Іспити</t>
  </si>
  <si>
    <t>Заліки</t>
  </si>
  <si>
    <t>Курсові роботи</t>
  </si>
  <si>
    <t>Зав.кафедри ЕСА</t>
  </si>
  <si>
    <t>Декан факультету ФАМІТ</t>
  </si>
  <si>
    <t>С.В. Подлєсний</t>
  </si>
  <si>
    <t>1.1.  Гуманітарної та соціально-економічної підготовки</t>
  </si>
  <si>
    <t>Розподіл за триместрами</t>
  </si>
  <si>
    <t xml:space="preserve">іспити </t>
  </si>
  <si>
    <t>заліки</t>
  </si>
  <si>
    <t>курсові</t>
  </si>
  <si>
    <t>проекти</t>
  </si>
  <si>
    <t>роботи</t>
  </si>
  <si>
    <t>1.1.1</t>
  </si>
  <si>
    <t>1.1.2</t>
  </si>
  <si>
    <t>1.1.3</t>
  </si>
  <si>
    <t>1.1.3.1</t>
  </si>
  <si>
    <t>1.1.4</t>
  </si>
  <si>
    <t>1.1.5</t>
  </si>
  <si>
    <t>1.1.5.1</t>
  </si>
  <si>
    <t>1.1.6</t>
  </si>
  <si>
    <t>Разом:</t>
  </si>
  <si>
    <t>На базі академії</t>
  </si>
  <si>
    <t>1.2.1</t>
  </si>
  <si>
    <t>1.2.2</t>
  </si>
  <si>
    <t>1.2.3</t>
  </si>
  <si>
    <t>1.2.4</t>
  </si>
  <si>
    <t>1.2.5</t>
  </si>
  <si>
    <t>1.2.5.1</t>
  </si>
  <si>
    <t>1.2.6</t>
  </si>
  <si>
    <t>1.2.6.1</t>
  </si>
  <si>
    <t>1.2.7</t>
  </si>
  <si>
    <t>1.2.8</t>
  </si>
  <si>
    <t>1.3.1</t>
  </si>
  <si>
    <t>1.3.1.1</t>
  </si>
  <si>
    <t>1.3.1.1.1</t>
  </si>
  <si>
    <t>1.3.1.1.2</t>
  </si>
  <si>
    <t>1.3.3</t>
  </si>
  <si>
    <t>1.3.4</t>
  </si>
  <si>
    <t>1.3.5</t>
  </si>
  <si>
    <t>1.3.5.1</t>
  </si>
  <si>
    <t>На базі ВНЗ 1 рівня</t>
  </si>
  <si>
    <t>3. ПРАКТИЧНА ПІДГОТОВКА</t>
  </si>
  <si>
    <t>3.1</t>
  </si>
  <si>
    <t>3.2</t>
  </si>
  <si>
    <t>3.3</t>
  </si>
  <si>
    <t>3.4</t>
  </si>
  <si>
    <t>4. ДЕРЖАВНА АТЕСТАЦІЯ</t>
  </si>
  <si>
    <t>4.1</t>
  </si>
  <si>
    <t>Всього практична підготовка та державна атестація:</t>
  </si>
  <si>
    <t>Підсумок</t>
  </si>
  <si>
    <t>Екологія на базі ВНЗ 1 рівня</t>
  </si>
  <si>
    <t>Всього за рівень "Бакалавр":</t>
  </si>
  <si>
    <t>1. ОБОВ'ЯЗКОВІ НАВЧАЛЬНІ  ДИСЦИПЛІНИ</t>
  </si>
  <si>
    <t xml:space="preserve">1.2 Дисципліни природничо-наукової (фундаментальної) підготовки  </t>
  </si>
  <si>
    <t xml:space="preserve">Інженерна графіка </t>
  </si>
  <si>
    <t>Вища математика</t>
  </si>
  <si>
    <t>Теорія імовірності та випадкові процеси</t>
  </si>
  <si>
    <t>1.2.9</t>
  </si>
  <si>
    <t>1.2.9.1</t>
  </si>
  <si>
    <t>Основи охорони праці та безпека життєдіяльності (загальний обсяг)</t>
  </si>
  <si>
    <t xml:space="preserve">Основи охорони праці </t>
  </si>
  <si>
    <t>1.2.10</t>
  </si>
  <si>
    <t>1.2.10.1</t>
  </si>
  <si>
    <t>1.3. Дисципліни  професійної підготовки</t>
  </si>
  <si>
    <t>1.3.4.1</t>
  </si>
  <si>
    <t>1.2.11</t>
  </si>
  <si>
    <t>1.2.11.1</t>
  </si>
  <si>
    <t>2. ДИСЦИПЛІНИ ВІЛЬНОГО ВИБОРУ</t>
  </si>
  <si>
    <t>2.2.1</t>
  </si>
  <si>
    <t>2.2.1.1.1</t>
  </si>
  <si>
    <t>2.2.1.1.2</t>
  </si>
  <si>
    <t>2.2.2</t>
  </si>
  <si>
    <t>2.2.3</t>
  </si>
  <si>
    <t>1.3.2</t>
  </si>
  <si>
    <t>1.3.2.1</t>
  </si>
  <si>
    <t>1.2.1.1</t>
  </si>
  <si>
    <t>1.2.4.1</t>
  </si>
  <si>
    <t>1.2.5.2</t>
  </si>
  <si>
    <t>1.2.5.2.1</t>
  </si>
  <si>
    <t>1.3.4.1.1</t>
  </si>
  <si>
    <t>1.3.4.2</t>
  </si>
  <si>
    <t>1.3.5.1.1</t>
  </si>
  <si>
    <t>1.3.5.1.3</t>
  </si>
  <si>
    <r>
      <t>Електричні машини (курсовий проект)</t>
    </r>
    <r>
      <rPr>
        <sz val="12"/>
        <color indexed="10"/>
        <rFont val="Times New Roman"/>
        <family val="1"/>
      </rPr>
      <t xml:space="preserve"> </t>
    </r>
  </si>
  <si>
    <t>1.3.6</t>
  </si>
  <si>
    <t>1.3.6.1</t>
  </si>
  <si>
    <t>1.3.6.1.1</t>
  </si>
  <si>
    <t>1.3.5.1.2</t>
  </si>
  <si>
    <t>1.3.6.1.2</t>
  </si>
  <si>
    <t>Кредиты</t>
  </si>
  <si>
    <t>2.2 Дисципліни професійної піготовки</t>
  </si>
  <si>
    <t>2.2.4</t>
  </si>
  <si>
    <t>2.2.4.1.1</t>
  </si>
  <si>
    <t>2.2.4.1.2</t>
  </si>
  <si>
    <t>2.2.4.2</t>
  </si>
  <si>
    <t>2.2.5</t>
  </si>
  <si>
    <t>2.2.5.1</t>
  </si>
  <si>
    <t>2.2.11</t>
  </si>
  <si>
    <t>-</t>
  </si>
  <si>
    <t>43</t>
  </si>
  <si>
    <t xml:space="preserve">Іноземна мова (за проф.спр.) (загальний обсяг) </t>
  </si>
  <si>
    <t>Комп'ютерізовані системи керування</t>
  </si>
  <si>
    <t>Комп'ютерізовані системи керування електроприводами (курс.робота)</t>
  </si>
  <si>
    <t>Об'єктно- орієнтовані технології і пакети в комп'ютерних системах керування</t>
  </si>
  <si>
    <t>Комп'ютерізовані системи керування електроприводами</t>
  </si>
  <si>
    <t xml:space="preserve">Комп'ютерна схемотехніка </t>
  </si>
  <si>
    <t xml:space="preserve">Об'єктно- орієнтовані технології і пакети в спеціалізованих електромеханічних системах </t>
  </si>
  <si>
    <t>Основи САПР комп'ютерізованих систем автоматизації</t>
  </si>
  <si>
    <t>Спеціалізовані системи керування електроприводами</t>
  </si>
  <si>
    <t>Спеціалізовані системи керування електроприводами (курс.робота)</t>
  </si>
  <si>
    <t>Спеціалізація "Спеціалізовані комп'ютерні електромеханічні системи"</t>
  </si>
  <si>
    <t>Спеціалізація "Комп'ютерні системи автоматизації електромеханічних комплексів"</t>
  </si>
  <si>
    <t>Вступ до навчального  процесу</t>
  </si>
  <si>
    <t>1.2.2.1</t>
  </si>
  <si>
    <t>1.2.3.1</t>
  </si>
  <si>
    <t>3д 3**</t>
  </si>
  <si>
    <t>2+с*</t>
  </si>
  <si>
    <t>5фд*6**</t>
  </si>
  <si>
    <t>с*</t>
  </si>
  <si>
    <t xml:space="preserve">      Примітка:  ф* / с* - секційні заняття (факультатив),                                                                      ** - щорічне оцінювання фізичної підготовки студентів</t>
  </si>
  <si>
    <t>В.Т.Лебідь</t>
  </si>
  <si>
    <r>
      <t xml:space="preserve">спеціальність : </t>
    </r>
    <r>
      <rPr>
        <b/>
        <sz val="20"/>
        <rFont val="Times New Roman"/>
        <family val="1"/>
      </rPr>
      <t>141 "Електроенергетика, електротехніка та електромеханіка"</t>
    </r>
  </si>
  <si>
    <t>2.1.Соціально-гуманітарні (факультативні) дисципліни (на базі ВНЗ 1 рівня)</t>
  </si>
  <si>
    <t xml:space="preserve">V. План навчального процесу на 2017/2018навчальний рік      </t>
  </si>
  <si>
    <t xml:space="preserve">На основі ОПП підготовки молодшого спеціаліста </t>
  </si>
  <si>
    <t>ЗАТВЕРДЖЕНО:</t>
  </si>
  <si>
    <t>на засіданні Вченої ради</t>
  </si>
  <si>
    <t>(Ковальов В.Д.)</t>
  </si>
  <si>
    <t>Кваліфікація: бакалавр з електроенергетики, електротехніки та електромеханіки</t>
  </si>
  <si>
    <t>Основи економічної теорії на базі ВНЗ 1 рівня</t>
  </si>
  <si>
    <t>ісп</t>
  </si>
  <si>
    <t>2.2.2.1</t>
  </si>
  <si>
    <t>2.2.3.1</t>
  </si>
  <si>
    <t>1.1.8</t>
  </si>
  <si>
    <t>Правознавство та господарське законодавство на базі ВНЗ 1 рівня</t>
  </si>
  <si>
    <t>Розподіл за семестрами</t>
  </si>
  <si>
    <t>2а</t>
  </si>
  <si>
    <t>2б</t>
  </si>
  <si>
    <t>4а</t>
  </si>
  <si>
    <t>4б</t>
  </si>
  <si>
    <t>2бд 2б**</t>
  </si>
  <si>
    <t>4афд*4б**</t>
  </si>
  <si>
    <t>Семестр</t>
  </si>
  <si>
    <t>ПК</t>
  </si>
  <si>
    <t xml:space="preserve">Електричні машини (курсовий проект) </t>
  </si>
  <si>
    <t>исправл опеч на сем 2б</t>
  </si>
  <si>
    <t>КИТ</t>
  </si>
  <si>
    <t>Екзаменаційна сесія та проміжний контроль</t>
  </si>
  <si>
    <t>10</t>
  </si>
  <si>
    <t>58+8по18год</t>
  </si>
  <si>
    <t>2+48год*</t>
  </si>
  <si>
    <t>2+48 год*</t>
  </si>
  <si>
    <t>А</t>
  </si>
  <si>
    <t xml:space="preserve">V. План навчального процесу на 2018/2019навчальний рік      </t>
  </si>
  <si>
    <t>так</t>
  </si>
  <si>
    <t/>
  </si>
  <si>
    <t>викладач</t>
  </si>
  <si>
    <t>ЕСА-18-1т, 1 семестр, 2018/2019 н.р.</t>
  </si>
  <si>
    <t>ЕСА-18-1т, 2а  семестр, 2018/2019 н.р.</t>
  </si>
  <si>
    <t>ЕСА-18-1т, 2б  семестр, 2018/2019 н.р.</t>
  </si>
  <si>
    <t xml:space="preserve">ЕСА-17-1т, 3  семестр, 2018/2019 н.р.  </t>
  </si>
  <si>
    <t xml:space="preserve">ЕСА-17-1т, 4а  семестр, 2018/2019 н.р.  </t>
  </si>
  <si>
    <r>
      <t>форма навчання:</t>
    </r>
    <r>
      <rPr>
        <b/>
        <sz val="20"/>
        <rFont val="Times New Roman"/>
        <family val="1"/>
      </rPr>
      <t xml:space="preserve"> денна  зі скороченим терміном навчання</t>
    </r>
  </si>
  <si>
    <t xml:space="preserve">V. План навчального процесу на 2019/2020 навчальний рік      </t>
  </si>
  <si>
    <t>Декан ФАМІТ</t>
  </si>
  <si>
    <t>С.В.Подлєсний</t>
  </si>
  <si>
    <t>О.І.Шеремет</t>
  </si>
  <si>
    <t>Голова проектної групи</t>
  </si>
  <si>
    <t>1.1. ЦИКЛ ЗАГАЛЬНОЇ ПІДГОТОВКИ</t>
  </si>
  <si>
    <t>Разом на базі ВНЗ 1 рівня</t>
  </si>
  <si>
    <t>Разом на базі академії</t>
  </si>
  <si>
    <t>1.2.  ЦИКЛ ПРОФЕСІЙНОЇ ПІДГОТОВКИ</t>
  </si>
  <si>
    <t>1.3. ПРАКТИЧНА ПІДГОТОВКА</t>
  </si>
  <si>
    <t>1.4.  ДЕРЖАВНА АТЕСТАЦІЯ</t>
  </si>
  <si>
    <t>2.2 ЦИКЛ ПРОФЕСІЙНОЇ ПІДГОТОВКИ</t>
  </si>
  <si>
    <t>Блок дисциплін №1</t>
  </si>
  <si>
    <t>Блок дисциплін №2</t>
  </si>
  <si>
    <t>6</t>
  </si>
  <si>
    <t>7</t>
  </si>
  <si>
    <t>8</t>
  </si>
  <si>
    <t>9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</si>
  <si>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</si>
  <si>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</si>
  <si>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</si>
  <si>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</si>
  <si>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</si>
  <si>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</si>
  <si>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</si>
  <si>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</si>
  <si>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</si>
  <si>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Електромеханічні системи та робототехнічні комплекси з інтелектуальним керуванням</t>
  </si>
  <si>
    <t>ддма</t>
  </si>
  <si>
    <t>Комп'ютерні інформаційні технології в електроенергетиці</t>
  </si>
  <si>
    <t>Автоматизація електроенергетичних систем та електротехнічних комплексів</t>
  </si>
  <si>
    <t>Схемотехніка силових електричних перетворювачів</t>
  </si>
  <si>
    <t>Схемотехніка силових електричних перетворювачів (курсова робота)</t>
  </si>
  <si>
    <t>др расчасовки</t>
  </si>
  <si>
    <t>Основи метрології та електрич. Вимірювань -вилучено</t>
  </si>
  <si>
    <t>замість електропос та енергозбер</t>
  </si>
  <si>
    <t>замість автоматизації</t>
  </si>
  <si>
    <t>замість автоматиз</t>
  </si>
  <si>
    <t xml:space="preserve">Кількість
 годин </t>
  </si>
  <si>
    <t>1 семестр</t>
  </si>
  <si>
    <t xml:space="preserve">ЕСА-19-1т,  2019/2020 навчальний рік      </t>
  </si>
  <si>
    <t>2а семестр</t>
  </si>
  <si>
    <t>2б семестр</t>
  </si>
  <si>
    <t>1,2б</t>
  </si>
  <si>
    <t>Кількість  годин</t>
  </si>
  <si>
    <t>3 семестр</t>
  </si>
  <si>
    <t>4а семестр</t>
  </si>
  <si>
    <t>4б семестр</t>
  </si>
  <si>
    <t xml:space="preserve">ЕСА-18-1т,  2019/2020 навчальний рік      </t>
  </si>
  <si>
    <t xml:space="preserve">V. План навчального процесу на 2020/2021 навчальний рік      </t>
  </si>
  <si>
    <t>1.4.  АТЕСТАЦІЯ</t>
  </si>
  <si>
    <t>Кваліфікаційна робота бакалавра</t>
  </si>
  <si>
    <t>Всього практична підготовка та атестація:</t>
  </si>
  <si>
    <t>Основи САПР спеціалізованих електромеханічних систем</t>
  </si>
  <si>
    <t>Мікропроцесорні системи керування</t>
  </si>
  <si>
    <t>Здобувач вищої освіти повинен вибрати дисципліни обсягом 33 кредитів*</t>
  </si>
  <si>
    <r>
      <t xml:space="preserve">підготовки: </t>
    </r>
    <r>
      <rPr>
        <b/>
        <sz val="20"/>
        <rFont val="Times New Roman"/>
        <family val="1"/>
      </rPr>
      <t>бакалавра за освітньо-професійною програмою</t>
    </r>
  </si>
  <si>
    <r>
      <t xml:space="preserve">з галузі знань: </t>
    </r>
    <r>
      <rPr>
        <b/>
        <sz val="20"/>
        <rFont val="Times New Roman"/>
        <family val="1"/>
      </rPr>
      <t xml:space="preserve"> 14 "Електрична інженерія"</t>
    </r>
  </si>
  <si>
    <r>
      <rPr>
        <sz val="20"/>
        <rFont val="Times New Roman"/>
        <family val="1"/>
      </rPr>
      <t>освітньо-професійна програма:</t>
    </r>
    <r>
      <rPr>
        <b/>
        <sz val="20"/>
        <rFont val="Times New Roman"/>
        <family val="1"/>
      </rPr>
      <t xml:space="preserve">  "Електроенергетика, електротехніка та електромеханіка"</t>
    </r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</si>
  <si>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</si>
  <si>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         IV. АТЕСТАЦІЯ</t>
  </si>
  <si>
    <t>№ з/п</t>
  </si>
  <si>
    <t>на базі фахової передвищої освіти</t>
  </si>
  <si>
    <t xml:space="preserve">                  на базі фахової передвищої освіти</t>
  </si>
  <si>
    <t>Українська мова (за проф.спр.) на базі фахової передвищої освіти</t>
  </si>
  <si>
    <t xml:space="preserve">                 на базі фахової передвищої освіти</t>
  </si>
  <si>
    <t>Основи економічної теорії на базі фахової передвищої освіти</t>
  </si>
  <si>
    <t>Правознавство та господарське законодавство на базі фахової передвищої освіти</t>
  </si>
  <si>
    <t>Екологія на базі фахової передвищої освіти</t>
  </si>
  <si>
    <t>Електротехнічні матеріали на базі фахової передвищої освіти</t>
  </si>
  <si>
    <t>Разом на базі фахової передвищої освіти</t>
  </si>
  <si>
    <t>Автоматизація електромеханічних систем на базі фахової передвищої освіти</t>
  </si>
  <si>
    <t>90</t>
  </si>
  <si>
    <t>21</t>
  </si>
  <si>
    <t>Навчальна практика на базі фахової передвищої освіти</t>
  </si>
  <si>
    <t>Технологічна практика на базі фахової передвищої освіти</t>
  </si>
  <si>
    <t xml:space="preserve">3. ПОЗАКРЕДИТНІ ДИСЦИПЛІНИ </t>
  </si>
  <si>
    <t>Історія України на базі фахової передвищої освіти</t>
  </si>
  <si>
    <t>основной план</t>
  </si>
  <si>
    <t xml:space="preserve">Іноземна мова </t>
  </si>
  <si>
    <t xml:space="preserve">Історія України  </t>
  </si>
  <si>
    <t>Українська мова (за професійним спрямуванням)</t>
  </si>
  <si>
    <t>Вступ до освітнього  процесу</t>
  </si>
  <si>
    <t xml:space="preserve">Екологія  </t>
  </si>
  <si>
    <t>Електротехнічні матеріали</t>
  </si>
  <si>
    <t>Інженерна графіка</t>
  </si>
  <si>
    <t>Основи охорони праці та безпека життєдіяльності</t>
  </si>
  <si>
    <t xml:space="preserve">Безпека життєдіяльності </t>
  </si>
  <si>
    <t>Прикладна механіка</t>
  </si>
  <si>
    <t>Теоретична механіка</t>
  </si>
  <si>
    <t>Фізика</t>
  </si>
  <si>
    <t>ускоренный план</t>
  </si>
  <si>
    <t>технікум</t>
  </si>
  <si>
    <t>ДДМА</t>
  </si>
  <si>
    <t>ошибка</t>
  </si>
  <si>
    <t>Автоматизація електромеханічних систем</t>
  </si>
  <si>
    <t>Моделювання електромеханічнпих систем та механотроніка</t>
  </si>
  <si>
    <t>Теоретичні основи електротехніки</t>
  </si>
  <si>
    <t>різні кредити, помилка в плані</t>
  </si>
  <si>
    <t>разні цикли, в прискорених серед ДВВ</t>
  </si>
  <si>
    <t>різні назви, в прискорених - модел.ел.мех систем</t>
  </si>
  <si>
    <t>цикл 1.1</t>
  </si>
  <si>
    <t>цикл 1.2</t>
  </si>
  <si>
    <t>разом</t>
  </si>
  <si>
    <t>Дисципліна 1</t>
  </si>
  <si>
    <t>Дисципліна 2</t>
  </si>
  <si>
    <t>Дисципліна 3</t>
  </si>
  <si>
    <t>Дисципліна 4</t>
  </si>
  <si>
    <t>Дисципліна 5</t>
  </si>
  <si>
    <t>Дисципліна 6</t>
  </si>
  <si>
    <t>Дисципліна 7</t>
  </si>
  <si>
    <t>Дисципліна 8</t>
  </si>
  <si>
    <t>внес изменения</t>
  </si>
  <si>
    <t>Технологічна практика</t>
  </si>
  <si>
    <t>Конструкторсько-технологічна практика</t>
  </si>
  <si>
    <t>цикл 1.3</t>
  </si>
  <si>
    <t>цикл 1.4</t>
  </si>
  <si>
    <t>ДВВ цикл 2.1</t>
  </si>
  <si>
    <t>дисц 1</t>
  </si>
  <si>
    <t>дисц 2</t>
  </si>
  <si>
    <t>дисц 3</t>
  </si>
  <si>
    <t>альтернатива 1</t>
  </si>
  <si>
    <t>Об'єктно- орієнтовані технології і пакети в спеціалізованих електромеханічних системах</t>
  </si>
  <si>
    <t>ДВВ цикл 2.2</t>
  </si>
  <si>
    <t>альтернатива 2</t>
  </si>
  <si>
    <t>Основи САПР комп'ютерних систем автоматизації</t>
  </si>
  <si>
    <t>Випробування, експлуатація і ремонт</t>
  </si>
  <si>
    <t>Комп'ютерна схемотехніка каф. КІТ</t>
  </si>
  <si>
    <t>Монтаж і наладка ел.мех. систем</t>
  </si>
  <si>
    <t>Спеціальні електричні машини</t>
  </si>
  <si>
    <t>Сучасні програмні засоби ПЕОМ</t>
  </si>
  <si>
    <t>альтернатива 3 (2 дисц по 3,5)</t>
  </si>
  <si>
    <t>альтернатива 4</t>
  </si>
  <si>
    <t>Аналіз та сінтез оптимальних систем ЕП</t>
  </si>
  <si>
    <t>Дінаміка і діагностіка</t>
  </si>
  <si>
    <t>альтернатива 5</t>
  </si>
  <si>
    <t xml:space="preserve">Автоматизація електроенергетичних систем та електротехнічних комплексів </t>
  </si>
  <si>
    <t>Автоматизація електроенергетичних систем та електротехнічних комплексів (КР)</t>
  </si>
  <si>
    <t>Електромеханічні системи та робототехнічні комплекси з інтелектуальним керуванням (КР)</t>
  </si>
  <si>
    <t>альтернатива 6</t>
  </si>
  <si>
    <t>Елементи сучасних комплектних приводов</t>
  </si>
  <si>
    <t>Мікроприводи</t>
  </si>
  <si>
    <t>альтернатива 7</t>
  </si>
  <si>
    <t>альтернатива 8</t>
  </si>
  <si>
    <t>Електромеханічні системи автоматизації в машинобуд.та металообробці</t>
  </si>
  <si>
    <t>Internet технології в електромеханічних системах</t>
  </si>
  <si>
    <t>альтернатива 9</t>
  </si>
  <si>
    <t>Комп'ютеризовані системи керування електроприводами</t>
  </si>
  <si>
    <t>Комп'ютеризовані системи керування електроприводами (КП)</t>
  </si>
  <si>
    <t>Спеціалізовані системи керування електроприводами (КП)</t>
  </si>
  <si>
    <t>альтернатива 10</t>
  </si>
  <si>
    <t>Комп'ютеризовані системи керування</t>
  </si>
  <si>
    <t>Мікропроцесорні  системи керування</t>
  </si>
  <si>
    <t>такой пары альтернатив в основном плане нет. Ел. та мсхт вообще в обязат. Цикле</t>
  </si>
  <si>
    <t>кредити</t>
  </si>
  <si>
    <t>силова електроніка в основном плане среди др. набора дисциплин вольного выбора</t>
  </si>
  <si>
    <t>Моделювання електромеханічних систем та механотроніка</t>
  </si>
  <si>
    <t>2.1 ЦИКЛ ЗАГАЛЬНОЇ ПІДГОТОВКИ</t>
  </si>
  <si>
    <t>Соціологія  на базі фахової передвищої освіти</t>
  </si>
  <si>
    <t>Правознавство  на базі фахової передвищої освіти</t>
  </si>
  <si>
    <t>Монтаж і наладка ел.мех.систем на базі фахової передвищої освіти</t>
  </si>
  <si>
    <t>Випробування, експлуатація і ремонт на базі фахової передвищої освіти</t>
  </si>
  <si>
    <t>ОЭТ</t>
  </si>
  <si>
    <t>Право</t>
  </si>
  <si>
    <t>социол</t>
  </si>
  <si>
    <t>дисц 4</t>
  </si>
  <si>
    <t>дисц 5</t>
  </si>
  <si>
    <t>дисц 6</t>
  </si>
  <si>
    <t>дисц 7</t>
  </si>
  <si>
    <t>дисц 8</t>
  </si>
  <si>
    <t>дисц 9</t>
  </si>
  <si>
    <t>дисц 10</t>
  </si>
  <si>
    <t>Вільний вибір</t>
  </si>
  <si>
    <t>перезачет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</si>
  <si>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</si>
  <si>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</si>
  <si>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</si>
  <si>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Гарант освітньої програми</t>
  </si>
  <si>
    <t>Вступ до освітнього процесу</t>
  </si>
  <si>
    <t>4.2</t>
  </si>
  <si>
    <t>5.1</t>
  </si>
  <si>
    <t>5.2</t>
  </si>
  <si>
    <t>6.1</t>
  </si>
  <si>
    <t>6.2</t>
  </si>
  <si>
    <t>7.1</t>
  </si>
  <si>
    <t>7.2</t>
  </si>
  <si>
    <t>8.1</t>
  </si>
  <si>
    <t>8.2</t>
  </si>
  <si>
    <t>9.1</t>
  </si>
  <si>
    <t>9.2</t>
  </si>
  <si>
    <t>20-21 - полностью совпадает</t>
  </si>
  <si>
    <t>совпадает, но нужно уточнить (см. План)</t>
  </si>
  <si>
    <t>изменені расчасовки на 20-21</t>
  </si>
  <si>
    <t>Комп'ютеризовані системи керування електроприводами (курс.робота)</t>
  </si>
  <si>
    <t>зал</t>
  </si>
  <si>
    <t>Срок навчання -1 рік 10 місяців</t>
  </si>
  <si>
    <t xml:space="preserve">Позначення: Т – теоретичне навчання; С – екзаменаційна сесія; ПК- проміжний контроль; П – практика; К – канікули; Д– виконання кваліфікаційної роботи; А – атестація </t>
  </si>
  <si>
    <t>Виконання квал. роботи</t>
  </si>
  <si>
    <t>Атестація</t>
  </si>
  <si>
    <t>Форма атестації (екзамен, кваліфікаційна робота)</t>
  </si>
  <si>
    <t>окремо</t>
  </si>
  <si>
    <t xml:space="preserve"> -0,5 ддма, +0,5 фпо</t>
  </si>
  <si>
    <t xml:space="preserve"> +0,5 ддма, -0,5 фпо</t>
  </si>
  <si>
    <t xml:space="preserve">V. План освітнього процесу на 2024/2025 навчальний рік      </t>
  </si>
  <si>
    <t>разом з прискореним 3 р</t>
  </si>
  <si>
    <t>в потік</t>
  </si>
  <si>
    <t xml:space="preserve">протокол № </t>
  </si>
  <si>
    <t>"         "    квітня    2024 р.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</si>
</sst>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_-;\-* #,##0_-;\ _-;_-@_-"/>
    <numFmt numFmtId="183" formatCode="#,##0;\-* #,##0_-;\ _-;_-@_-"/>
    <numFmt numFmtId="184" formatCode="0.0"/>
    <numFmt numFmtId="185" formatCode="#,##0_ ;\-#,##0\ "/>
    <numFmt numFmtId="186" formatCode="#,##0.0;\-* #,##0.0_-;\ _-;_-@_-"/>
    <numFmt numFmtId="187" formatCode="0.000"/>
    <numFmt numFmtId="188" formatCode="#,##0.0_ ;\-#,##0.0\ "/>
    <numFmt numFmtId="189" formatCode="#,##0.0_-;\-* #,##0.0_-;\ 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14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 Cyr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4"/>
      <name val="Arial Cyr"/>
      <family val="2"/>
    </font>
    <font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name val="Cambria"/>
      <family val="1"/>
    </font>
    <font>
      <sz val="10"/>
      <name val="Cambria"/>
      <family val="1"/>
    </font>
    <font>
      <i/>
      <sz val="10"/>
      <name val="Arial Cyr"/>
      <family val="2"/>
    </font>
    <font>
      <b/>
      <sz val="14"/>
      <name val="Cambria"/>
      <family val="1"/>
    </font>
    <font>
      <sz val="12"/>
      <name val="Arial Cyr"/>
      <family val="2"/>
    </font>
    <font>
      <b/>
      <sz val="10"/>
      <name val="Arial Cyr"/>
      <family val="2"/>
    </font>
    <font>
      <b/>
      <sz val="10"/>
      <name val="Cambria"/>
      <family val="1"/>
    </font>
    <font>
      <b/>
      <sz val="12"/>
      <name val="Cambria"/>
      <family val="1"/>
    </font>
    <font>
      <b/>
      <sz val="12"/>
      <name val="Arial Cyr"/>
      <family val="2"/>
    </font>
    <font>
      <b/>
      <sz val="12"/>
      <name val="Arial"/>
      <family val="2"/>
    </font>
    <font>
      <b/>
      <i/>
      <sz val="14"/>
      <name val="Arial Cyr"/>
      <family val="2"/>
    </font>
    <font>
      <sz val="22"/>
      <name val="Times New Roman"/>
      <family val="1"/>
    </font>
    <font>
      <u val="single"/>
      <sz val="22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sz val="14"/>
      <name val="Cambria"/>
      <family val="1"/>
    </font>
    <font>
      <b/>
      <sz val="14"/>
      <name val="Arial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Cambria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sz val="10"/>
      <color indexed="30"/>
      <name val="Arial Cyr"/>
      <family val="2"/>
    </font>
    <font>
      <b/>
      <sz val="10"/>
      <color indexed="30"/>
      <name val="Arial Cyr"/>
      <family val="2"/>
    </font>
    <font>
      <sz val="12"/>
      <color indexed="40"/>
      <name val="Times New Roman"/>
      <family val="1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sz val="11"/>
      <color indexed="30"/>
      <name val="Times New Roman"/>
      <family val="1"/>
    </font>
    <font>
      <i/>
      <sz val="10"/>
      <color indexed="30"/>
      <name val="Arial Cyr"/>
      <family val="2"/>
    </font>
    <font>
      <sz val="12"/>
      <color indexed="30"/>
      <name val="Arial"/>
      <family val="2"/>
    </font>
    <font>
      <sz val="10"/>
      <color indexed="40"/>
      <name val="Cambria"/>
      <family val="1"/>
    </font>
    <font>
      <b/>
      <sz val="10"/>
      <color indexed="40"/>
      <name val="Cambria"/>
      <family val="1"/>
    </font>
    <font>
      <sz val="10"/>
      <color indexed="10"/>
      <name val="Arial Cyr"/>
      <family val="2"/>
    </font>
    <font>
      <sz val="14"/>
      <color indexed="10"/>
      <name val="Times New Roman"/>
      <family val="1"/>
    </font>
    <font>
      <sz val="14"/>
      <color indexed="40"/>
      <name val="Times New Roman"/>
      <family val="1"/>
    </font>
    <font>
      <b/>
      <sz val="12"/>
      <color indexed="40"/>
      <name val="Times New Roman"/>
      <family val="1"/>
    </font>
    <font>
      <b/>
      <i/>
      <sz val="14"/>
      <color indexed="40"/>
      <name val="Times New Roman"/>
      <family val="1"/>
    </font>
    <font>
      <b/>
      <i/>
      <sz val="12"/>
      <color indexed="40"/>
      <name val="Times New Roman"/>
      <family val="1"/>
    </font>
    <font>
      <b/>
      <sz val="14"/>
      <color indexed="40"/>
      <name val="Times New Roman"/>
      <family val="1"/>
    </font>
    <font>
      <sz val="10"/>
      <color indexed="40"/>
      <name val="Arial Cyr"/>
      <family val="2"/>
    </font>
    <font>
      <sz val="12"/>
      <color indexed="40"/>
      <name val="Arial"/>
      <family val="2"/>
    </font>
    <font>
      <b/>
      <sz val="12"/>
      <color indexed="40"/>
      <name val="Arial"/>
      <family val="2"/>
    </font>
    <font>
      <sz val="14"/>
      <color indexed="40"/>
      <name val="Cambria"/>
      <family val="1"/>
    </font>
    <font>
      <b/>
      <sz val="10"/>
      <color indexed="8"/>
      <name val="Times New Roman"/>
      <family val="1"/>
    </font>
    <font>
      <b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mbria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sz val="10"/>
      <color rgb="FF0070C0"/>
      <name val="Arial Cyr"/>
      <family val="2"/>
    </font>
    <font>
      <b/>
      <sz val="10"/>
      <color rgb="FF0070C0"/>
      <name val="Arial Cyr"/>
      <family val="2"/>
    </font>
    <font>
      <sz val="12"/>
      <color rgb="FF00B0F0"/>
      <name val="Times New Roman"/>
      <family val="1"/>
    </font>
    <font>
      <sz val="14"/>
      <color rgb="FF0070C0"/>
      <name val="Times New Roman"/>
      <family val="1"/>
    </font>
    <font>
      <b/>
      <sz val="14"/>
      <color rgb="FF0070C0"/>
      <name val="Times New Roman"/>
      <family val="1"/>
    </font>
    <font>
      <sz val="11"/>
      <color rgb="FF0070C0"/>
      <name val="Times New Roman"/>
      <family val="1"/>
    </font>
    <font>
      <i/>
      <sz val="10"/>
      <color rgb="FF0070C0"/>
      <name val="Arial Cyr"/>
      <family val="2"/>
    </font>
    <font>
      <sz val="12"/>
      <color rgb="FF0070C0"/>
      <name val="Arial"/>
      <family val="2"/>
    </font>
    <font>
      <sz val="10"/>
      <color rgb="FF00B0F0"/>
      <name val="Cambria"/>
      <family val="1"/>
    </font>
    <font>
      <b/>
      <sz val="10"/>
      <color rgb="FF00B0F0"/>
      <name val="Cambria"/>
      <family val="1"/>
    </font>
    <font>
      <sz val="10"/>
      <color rgb="FFFF0000"/>
      <name val="Arial Cyr"/>
      <family val="2"/>
    </font>
    <font>
      <sz val="14"/>
      <color rgb="FFFF0000"/>
      <name val="Times New Roman"/>
      <family val="1"/>
    </font>
    <font>
      <sz val="14"/>
      <color rgb="FF00B0F0"/>
      <name val="Times New Roman"/>
      <family val="1"/>
    </font>
    <font>
      <b/>
      <sz val="12"/>
      <color rgb="FF00B0F0"/>
      <name val="Times New Roman"/>
      <family val="1"/>
    </font>
    <font>
      <b/>
      <i/>
      <sz val="14"/>
      <color rgb="FF00B0F0"/>
      <name val="Times New Roman"/>
      <family val="1"/>
    </font>
    <font>
      <b/>
      <i/>
      <sz val="12"/>
      <color rgb="FF00B0F0"/>
      <name val="Times New Roman"/>
      <family val="1"/>
    </font>
    <font>
      <b/>
      <sz val="14"/>
      <color rgb="FF00B0F0"/>
      <name val="Times New Roman"/>
      <family val="1"/>
    </font>
    <font>
      <sz val="10"/>
      <color rgb="FF00B0F0"/>
      <name val="Arial Cyr"/>
      <family val="2"/>
    </font>
    <font>
      <sz val="12"/>
      <color rgb="FF00B0F0"/>
      <name val="Arial"/>
      <family val="2"/>
    </font>
    <font>
      <b/>
      <sz val="12"/>
      <color rgb="FF00B0F0"/>
      <name val="Arial"/>
      <family val="2"/>
    </font>
    <font>
      <sz val="14"/>
      <color rgb="FF00B0F0"/>
      <name val="Cambria"/>
      <family val="1"/>
    </font>
    <font>
      <b/>
      <sz val="10"/>
      <color theme="1"/>
      <name val="Arial Cyr"/>
      <family val="2"/>
    </font>
    <font>
      <b/>
      <sz val="10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</fills>
  <borders count="1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1" applyNumberFormat="0" applyAlignment="0" applyProtection="0"/>
    <xf numFmtId="0" fontId="97" fillId="27" borderId="2" applyNumberFormat="0" applyAlignment="0" applyProtection="0"/>
    <xf numFmtId="0" fontId="98" fillId="27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28" borderId="7" applyNumberFormat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6" fillId="30" borderId="0" applyNumberFormat="0" applyBorder="0" applyAlignment="0" applyProtection="0"/>
    <xf numFmtId="0" fontId="10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110" fillId="32" borderId="0" applyNumberFormat="0" applyBorder="0" applyAlignment="0" applyProtection="0"/>
  </cellStyleXfs>
  <cellXfs count="346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49" fontId="16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2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2" fontId="22" fillId="0" borderId="0" xfId="0" applyNumberFormat="1" applyFont="1" applyFill="1" applyBorder="1" applyAlignment="1" applyProtection="1">
      <alignment vertical="center"/>
      <protection/>
    </xf>
    <xf numFmtId="182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182" fontId="2" fillId="0" borderId="0" xfId="0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183" fontId="3" fillId="0" borderId="11" xfId="0" applyNumberFormat="1" applyFont="1" applyFill="1" applyBorder="1" applyAlignment="1" applyProtection="1">
      <alignment horizontal="center" vertical="center"/>
      <protection/>
    </xf>
    <xf numFmtId="183" fontId="3" fillId="0" borderId="12" xfId="0" applyNumberFormat="1" applyFont="1" applyFill="1" applyBorder="1" applyAlignment="1" applyProtection="1">
      <alignment horizontal="center" vertical="center"/>
      <protection/>
    </xf>
    <xf numFmtId="183" fontId="3" fillId="0" borderId="13" xfId="0" applyNumberFormat="1" applyFont="1" applyFill="1" applyBorder="1" applyAlignment="1" applyProtection="1">
      <alignment horizontal="center" vertical="center"/>
      <protection/>
    </xf>
    <xf numFmtId="183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82" fontId="3" fillId="0" borderId="16" xfId="0" applyNumberFormat="1" applyFont="1" applyFill="1" applyBorder="1" applyAlignment="1" applyProtection="1">
      <alignment horizontal="center" vertical="center"/>
      <protection/>
    </xf>
    <xf numFmtId="182" fontId="3" fillId="0" borderId="17" xfId="0" applyNumberFormat="1" applyFont="1" applyFill="1" applyBorder="1" applyAlignment="1" applyProtection="1">
      <alignment horizontal="center" vertical="center"/>
      <protection/>
    </xf>
    <xf numFmtId="182" fontId="3" fillId="0" borderId="18" xfId="0" applyNumberFormat="1" applyFont="1" applyFill="1" applyBorder="1" applyAlignment="1" applyProtection="1">
      <alignment horizontal="center" vertical="center"/>
      <protection/>
    </xf>
    <xf numFmtId="182" fontId="3" fillId="0" borderId="19" xfId="0" applyNumberFormat="1" applyFont="1" applyFill="1" applyBorder="1" applyAlignment="1" applyProtection="1">
      <alignment horizontal="center" vertical="center"/>
      <protection/>
    </xf>
    <xf numFmtId="182" fontId="3" fillId="0" borderId="20" xfId="0" applyNumberFormat="1" applyFont="1" applyFill="1" applyBorder="1" applyAlignment="1" applyProtection="1">
      <alignment horizontal="center" vertical="center"/>
      <protection/>
    </xf>
    <xf numFmtId="182" fontId="3" fillId="0" borderId="21" xfId="0" applyNumberFormat="1" applyFont="1" applyFill="1" applyBorder="1" applyAlignment="1" applyProtection="1">
      <alignment horizontal="center" vertical="center"/>
      <protection/>
    </xf>
    <xf numFmtId="182" fontId="3" fillId="0" borderId="22" xfId="0" applyNumberFormat="1" applyFont="1" applyFill="1" applyBorder="1" applyAlignment="1" applyProtection="1">
      <alignment horizontal="center" vertical="center"/>
      <protection/>
    </xf>
    <xf numFmtId="182" fontId="3" fillId="0" borderId="23" xfId="0" applyNumberFormat="1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84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4" fontId="3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85" fontId="16" fillId="0" borderId="12" xfId="0" applyNumberFormat="1" applyFont="1" applyFill="1" applyBorder="1" applyAlignment="1" applyProtection="1">
      <alignment horizontal="center" vertical="center"/>
      <protection/>
    </xf>
    <xf numFmtId="185" fontId="1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12" xfId="0" applyNumberFormat="1" applyFont="1" applyFill="1" applyBorder="1" applyAlignment="1">
      <alignment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182" fontId="26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182" fontId="16" fillId="0" borderId="12" xfId="0" applyNumberFormat="1" applyFont="1" applyFill="1" applyBorder="1" applyAlignment="1" applyProtection="1">
      <alignment horizontal="center" vertical="center"/>
      <protection/>
    </xf>
    <xf numFmtId="182" fontId="16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vertical="center" wrapText="1"/>
    </xf>
    <xf numFmtId="182" fontId="2" fillId="0" borderId="12" xfId="0" applyNumberFormat="1" applyFont="1" applyFill="1" applyBorder="1" applyAlignment="1" applyProtection="1">
      <alignment vertical="center"/>
      <protection/>
    </xf>
    <xf numFmtId="184" fontId="2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2" xfId="0" applyFont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86" fontId="25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182" fontId="2" fillId="0" borderId="12" xfId="0" applyNumberFormat="1" applyFont="1" applyFill="1" applyBorder="1" applyAlignment="1" applyProtection="1">
      <alignment horizontal="center" vertical="center" wrapText="1"/>
      <protection/>
    </xf>
    <xf numFmtId="184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182" fontId="16" fillId="0" borderId="12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26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83" fontId="2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2" xfId="0" applyFont="1" applyBorder="1" applyAlignment="1">
      <alignment vertical="center"/>
    </xf>
    <xf numFmtId="49" fontId="2" fillId="0" borderId="26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184" fontId="27" fillId="33" borderId="0" xfId="0" applyNumberFormat="1" applyFont="1" applyFill="1" applyBorder="1" applyAlignment="1" applyProtection="1">
      <alignment horizontal="center" vertical="center"/>
      <protection/>
    </xf>
    <xf numFmtId="0" fontId="0" fillId="34" borderId="32" xfId="0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84" fontId="27" fillId="33" borderId="35" xfId="0" applyNumberFormat="1" applyFont="1" applyFill="1" applyBorder="1" applyAlignment="1" applyProtection="1">
      <alignment horizontal="center" vertical="center"/>
      <protection/>
    </xf>
    <xf numFmtId="184" fontId="27" fillId="33" borderId="36" xfId="0" applyNumberFormat="1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82" fontId="2" fillId="34" borderId="13" xfId="0" applyNumberFormat="1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/>
    </xf>
    <xf numFmtId="0" fontId="2" fillId="34" borderId="3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183" fontId="25" fillId="0" borderId="12" xfId="0" applyNumberFormat="1" applyFont="1" applyFill="1" applyBorder="1" applyAlignment="1" applyProtection="1">
      <alignment horizontal="center" vertical="center"/>
      <protection/>
    </xf>
    <xf numFmtId="1" fontId="25" fillId="0" borderId="12" xfId="0" applyNumberFormat="1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4" fontId="27" fillId="33" borderId="33" xfId="0" applyNumberFormat="1" applyFont="1" applyFill="1" applyBorder="1" applyAlignment="1" applyProtection="1">
      <alignment horizontal="center" vertical="center"/>
      <protection/>
    </xf>
    <xf numFmtId="184" fontId="27" fillId="33" borderId="39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" fontId="2" fillId="0" borderId="27" xfId="0" applyNumberFormat="1" applyFont="1" applyFill="1" applyBorder="1" applyAlignment="1" applyProtection="1">
      <alignment horizontal="center" vertical="center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1" fontId="2" fillId="0" borderId="40" xfId="0" applyNumberFormat="1" applyFont="1" applyFill="1" applyBorder="1" applyAlignment="1" applyProtection="1">
      <alignment horizontal="center" vertical="center"/>
      <protection/>
    </xf>
    <xf numFmtId="1" fontId="2" fillId="0" borderId="31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82" fontId="16" fillId="0" borderId="0" xfId="0" applyNumberFormat="1" applyFont="1" applyFill="1" applyBorder="1" applyAlignment="1" applyProtection="1">
      <alignment vertical="center"/>
      <protection/>
    </xf>
    <xf numFmtId="0" fontId="2" fillId="34" borderId="29" xfId="0" applyNumberFormat="1" applyFont="1" applyFill="1" applyBorder="1" applyAlignment="1" applyProtection="1">
      <alignment horizontal="center" vertical="center"/>
      <protection/>
    </xf>
    <xf numFmtId="0" fontId="2" fillId="34" borderId="24" xfId="0" applyNumberFormat="1" applyFont="1" applyFill="1" applyBorder="1" applyAlignment="1" applyProtection="1">
      <alignment horizontal="center" vertical="center"/>
      <protection/>
    </xf>
    <xf numFmtId="0" fontId="2" fillId="34" borderId="30" xfId="0" applyNumberFormat="1" applyFont="1" applyFill="1" applyBorder="1" applyAlignment="1" applyProtection="1">
      <alignment horizontal="center" vertical="center"/>
      <protection/>
    </xf>
    <xf numFmtId="0" fontId="2" fillId="34" borderId="14" xfId="0" applyNumberFormat="1" applyFont="1" applyFill="1" applyBorder="1" applyAlignment="1" applyProtection="1">
      <alignment horizontal="center" vertical="center"/>
      <protection/>
    </xf>
    <xf numFmtId="0" fontId="2" fillId="34" borderId="12" xfId="0" applyNumberFormat="1" applyFont="1" applyFill="1" applyBorder="1" applyAlignment="1" applyProtection="1">
      <alignment horizontal="center" vertical="center"/>
      <protection/>
    </xf>
    <xf numFmtId="0" fontId="2" fillId="34" borderId="13" xfId="0" applyNumberFormat="1" applyFont="1" applyFill="1" applyBorder="1" applyAlignment="1" applyProtection="1">
      <alignment horizontal="center" vertical="center"/>
      <protection/>
    </xf>
    <xf numFmtId="0" fontId="2" fillId="34" borderId="19" xfId="0" applyNumberFormat="1" applyFont="1" applyFill="1" applyBorder="1" applyAlignment="1" applyProtection="1">
      <alignment horizontal="center" vertical="center"/>
      <protection/>
    </xf>
    <xf numFmtId="0" fontId="2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37" xfId="0" applyNumberFormat="1" applyFont="1" applyFill="1" applyBorder="1" applyAlignment="1" applyProtection="1">
      <alignment horizontal="center" vertical="center"/>
      <protection/>
    </xf>
    <xf numFmtId="0" fontId="2" fillId="34" borderId="22" xfId="0" applyNumberFormat="1" applyFont="1" applyFill="1" applyBorder="1" applyAlignment="1" applyProtection="1">
      <alignment horizontal="center" vertical="center"/>
      <protection/>
    </xf>
    <xf numFmtId="0" fontId="2" fillId="34" borderId="21" xfId="0" applyNumberFormat="1" applyFont="1" applyFill="1" applyBorder="1" applyAlignment="1" applyProtection="1">
      <alignment horizontal="center" vertical="center"/>
      <protection/>
    </xf>
    <xf numFmtId="0" fontId="2" fillId="34" borderId="23" xfId="0" applyNumberFormat="1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Fill="1" applyBorder="1" applyAlignment="1" applyProtection="1">
      <alignment horizontal="left" vertical="center" wrapText="1"/>
      <protection/>
    </xf>
    <xf numFmtId="182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left" vertical="center"/>
      <protection/>
    </xf>
    <xf numFmtId="182" fontId="22" fillId="0" borderId="12" xfId="0" applyNumberFormat="1" applyFont="1" applyFill="1" applyBorder="1" applyAlignment="1" applyProtection="1">
      <alignment horizontal="left" vertical="center" wrapText="1"/>
      <protection/>
    </xf>
    <xf numFmtId="0" fontId="35" fillId="0" borderId="0" xfId="0" applyFont="1" applyAlignment="1">
      <alignment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84" fontId="2" fillId="0" borderId="12" xfId="0" applyNumberFormat="1" applyFont="1" applyBorder="1" applyAlignment="1">
      <alignment horizontal="center"/>
    </xf>
    <xf numFmtId="0" fontId="35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182" fontId="2" fillId="0" borderId="14" xfId="0" applyNumberFormat="1" applyFont="1" applyFill="1" applyBorder="1" applyAlignment="1" applyProtection="1">
      <alignment horizontal="center" vertical="center"/>
      <protection/>
    </xf>
    <xf numFmtId="182" fontId="2" fillId="0" borderId="24" xfId="0" applyNumberFormat="1" applyFont="1" applyFill="1" applyBorder="1" applyAlignment="1" applyProtection="1">
      <alignment horizontal="center" vertical="center"/>
      <protection/>
    </xf>
    <xf numFmtId="182" fontId="22" fillId="0" borderId="29" xfId="0" applyNumberFormat="1" applyFont="1" applyFill="1" applyBorder="1" applyAlignment="1" applyProtection="1">
      <alignment horizontal="left" vertical="center" wrapText="1"/>
      <protection/>
    </xf>
    <xf numFmtId="182" fontId="22" fillId="0" borderId="24" xfId="0" applyNumberFormat="1" applyFont="1" applyFill="1" applyBorder="1" applyAlignment="1" applyProtection="1">
      <alignment horizontal="left" vertical="center" wrapText="1"/>
      <protection/>
    </xf>
    <xf numFmtId="182" fontId="22" fillId="0" borderId="24" xfId="0" applyNumberFormat="1" applyFont="1" applyFill="1" applyBorder="1" applyAlignment="1" applyProtection="1">
      <alignment vertical="center"/>
      <protection/>
    </xf>
    <xf numFmtId="182" fontId="2" fillId="0" borderId="12" xfId="0" applyNumberFormat="1" applyFont="1" applyFill="1" applyBorder="1" applyAlignment="1" applyProtection="1">
      <alignment horizontal="center" vertical="center"/>
      <protection/>
    </xf>
    <xf numFmtId="182" fontId="22" fillId="0" borderId="12" xfId="0" applyNumberFormat="1" applyFont="1" applyFill="1" applyBorder="1" applyAlignment="1" applyProtection="1">
      <alignment vertical="center"/>
      <protection/>
    </xf>
    <xf numFmtId="182" fontId="2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182" fontId="22" fillId="0" borderId="14" xfId="0" applyNumberFormat="1" applyFont="1" applyFill="1" applyBorder="1" applyAlignment="1" applyProtection="1">
      <alignment vertical="center"/>
      <protection/>
    </xf>
    <xf numFmtId="183" fontId="2" fillId="34" borderId="12" xfId="0" applyNumberFormat="1" applyFont="1" applyFill="1" applyBorder="1" applyAlignment="1" applyProtection="1">
      <alignment horizontal="center" vertical="center"/>
      <protection/>
    </xf>
    <xf numFmtId="186" fontId="16" fillId="34" borderId="12" xfId="0" applyNumberFormat="1" applyFont="1" applyFill="1" applyBorder="1" applyAlignment="1" applyProtection="1">
      <alignment horizontal="center" vertical="center"/>
      <protection/>
    </xf>
    <xf numFmtId="0" fontId="16" fillId="34" borderId="12" xfId="0" applyFont="1" applyFill="1" applyBorder="1" applyAlignment="1">
      <alignment horizontal="center" vertical="center" wrapText="1"/>
    </xf>
    <xf numFmtId="1" fontId="16" fillId="34" borderId="12" xfId="0" applyNumberFormat="1" applyFont="1" applyFill="1" applyBorder="1" applyAlignment="1">
      <alignment horizontal="center" vertical="center"/>
    </xf>
    <xf numFmtId="0" fontId="16" fillId="34" borderId="12" xfId="0" applyNumberFormat="1" applyFont="1" applyFill="1" applyBorder="1" applyAlignment="1">
      <alignment horizontal="center" vertical="center"/>
    </xf>
    <xf numFmtId="1" fontId="16" fillId="34" borderId="12" xfId="0" applyNumberFormat="1" applyFont="1" applyFill="1" applyBorder="1" applyAlignment="1">
      <alignment horizontal="center" vertical="center" wrapText="1"/>
    </xf>
    <xf numFmtId="0" fontId="36" fillId="34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182" fontId="16" fillId="0" borderId="12" xfId="0" applyNumberFormat="1" applyFont="1" applyFill="1" applyBorder="1" applyAlignment="1" applyProtection="1">
      <alignment vertical="center"/>
      <protection/>
    </xf>
    <xf numFmtId="0" fontId="25" fillId="0" borderId="26" xfId="0" applyFont="1" applyBorder="1" applyAlignment="1">
      <alignment horizontal="center" vertical="center" wrapText="1"/>
    </xf>
    <xf numFmtId="182" fontId="29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>
      <alignment horizontal="center" vertical="center" wrapText="1"/>
    </xf>
    <xf numFmtId="49" fontId="25" fillId="34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184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horizontal="center" vertical="center" wrapText="1"/>
    </xf>
    <xf numFmtId="49" fontId="25" fillId="34" borderId="0" xfId="0" applyNumberFormat="1" applyFont="1" applyFill="1" applyBorder="1" applyAlignment="1">
      <alignment horizontal="left" vertical="center"/>
    </xf>
    <xf numFmtId="182" fontId="16" fillId="0" borderId="0" xfId="0" applyNumberFormat="1" applyFont="1" applyFill="1" applyBorder="1" applyAlignment="1" applyProtection="1">
      <alignment horizontal="center" vertical="center"/>
      <protection/>
    </xf>
    <xf numFmtId="184" fontId="16" fillId="0" borderId="0" xfId="0" applyNumberFormat="1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>
      <alignment horizontal="center" vertical="center"/>
    </xf>
    <xf numFmtId="182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Border="1" applyAlignment="1" applyProtection="1">
      <alignment horizontal="right" vertical="center"/>
      <protection/>
    </xf>
    <xf numFmtId="182" fontId="16" fillId="0" borderId="0" xfId="0" applyNumberFormat="1" applyFont="1" applyFill="1" applyBorder="1" applyAlignment="1" applyProtection="1">
      <alignment horizontal="left" vertical="top" wrapText="1"/>
      <protection/>
    </xf>
    <xf numFmtId="182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182" fontId="22" fillId="0" borderId="0" xfId="0" applyNumberFormat="1" applyFont="1" applyFill="1" applyBorder="1" applyAlignment="1" applyProtection="1">
      <alignment horizontal="center" vertical="center"/>
      <protection/>
    </xf>
    <xf numFmtId="182" fontId="3" fillId="0" borderId="16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top" wrapText="1"/>
    </xf>
    <xf numFmtId="0" fontId="16" fillId="0" borderId="41" xfId="0" applyFont="1" applyBorder="1" applyAlignment="1">
      <alignment horizontal="left" vertical="top" wrapText="1"/>
    </xf>
    <xf numFmtId="0" fontId="16" fillId="0" borderId="43" xfId="0" applyFont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182" fontId="16" fillId="0" borderId="13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0" fontId="16" fillId="0" borderId="26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84" fontId="16" fillId="0" borderId="12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182" fontId="16" fillId="0" borderId="12" xfId="0" applyNumberFormat="1" applyFont="1" applyBorder="1" applyAlignment="1">
      <alignment horizontal="center"/>
    </xf>
    <xf numFmtId="0" fontId="16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82" fontId="3" fillId="0" borderId="29" xfId="0" applyNumberFormat="1" applyFont="1" applyFill="1" applyBorder="1" applyAlignment="1" applyProtection="1">
      <alignment vertical="center"/>
      <protection/>
    </xf>
    <xf numFmtId="182" fontId="3" fillId="0" borderId="24" xfId="0" applyNumberFormat="1" applyFont="1" applyFill="1" applyBorder="1" applyAlignment="1" applyProtection="1">
      <alignment vertical="center"/>
      <protection/>
    </xf>
    <xf numFmtId="182" fontId="3" fillId="0" borderId="30" xfId="0" applyNumberFormat="1" applyFont="1" applyFill="1" applyBorder="1" applyAlignment="1" applyProtection="1">
      <alignment vertical="center"/>
      <protection/>
    </xf>
    <xf numFmtId="0" fontId="16" fillId="34" borderId="14" xfId="0" applyFont="1" applyFill="1" applyBorder="1" applyAlignment="1">
      <alignment horizontal="center" vertical="center" wrapText="1"/>
    </xf>
    <xf numFmtId="182" fontId="3" fillId="0" borderId="12" xfId="0" applyNumberFormat="1" applyFont="1" applyFill="1" applyBorder="1" applyAlignment="1" applyProtection="1">
      <alignment vertical="center"/>
      <protection/>
    </xf>
    <xf numFmtId="49" fontId="2" fillId="35" borderId="12" xfId="0" applyNumberFormat="1" applyFont="1" applyFill="1" applyBorder="1" applyAlignment="1">
      <alignment horizontal="right" vertical="center" wrapText="1"/>
    </xf>
    <xf numFmtId="1" fontId="16" fillId="35" borderId="12" xfId="0" applyNumberFormat="1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/>
    </xf>
    <xf numFmtId="182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>
      <alignment horizontal="center" vertical="center" wrapText="1"/>
    </xf>
    <xf numFmtId="183" fontId="24" fillId="0" borderId="12" xfId="0" applyNumberFormat="1" applyFont="1" applyFill="1" applyBorder="1" applyAlignment="1" applyProtection="1">
      <alignment horizontal="center" vertical="center"/>
      <protection/>
    </xf>
    <xf numFmtId="184" fontId="25" fillId="0" borderId="12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center" vertical="center" wrapText="1"/>
    </xf>
    <xf numFmtId="182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16" fillId="35" borderId="26" xfId="0" applyNumberFormat="1" applyFont="1" applyFill="1" applyBorder="1" applyAlignment="1">
      <alignment horizontal="center" vertical="center" wrapText="1"/>
    </xf>
    <xf numFmtId="0" fontId="16" fillId="35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24" fillId="0" borderId="24" xfId="0" applyNumberFormat="1" applyFont="1" applyFill="1" applyBorder="1" applyAlignment="1" applyProtection="1">
      <alignment horizontal="center" vertical="center"/>
      <protection/>
    </xf>
    <xf numFmtId="0" fontId="16" fillId="0" borderId="2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84" fontId="16" fillId="0" borderId="10" xfId="0" applyNumberFormat="1" applyFont="1" applyFill="1" applyBorder="1" applyAlignment="1" applyProtection="1">
      <alignment horizontal="center" vertical="center"/>
      <protection/>
    </xf>
    <xf numFmtId="184" fontId="16" fillId="0" borderId="13" xfId="0" applyNumberFormat="1" applyFont="1" applyFill="1" applyBorder="1" applyAlignment="1" applyProtection="1">
      <alignment horizontal="center" vertical="center"/>
      <protection/>
    </xf>
    <xf numFmtId="184" fontId="16" fillId="0" borderId="13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1" fontId="25" fillId="0" borderId="30" xfId="0" applyNumberFormat="1" applyFont="1" applyFill="1" applyBorder="1" applyAlignment="1">
      <alignment horizontal="center" vertical="center" wrapText="1"/>
    </xf>
    <xf numFmtId="1" fontId="16" fillId="0" borderId="29" xfId="0" applyNumberFormat="1" applyFont="1" applyFill="1" applyBorder="1" applyAlignment="1">
      <alignment horizontal="center" vertical="center"/>
    </xf>
    <xf numFmtId="0" fontId="16" fillId="0" borderId="29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5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/>
    </xf>
    <xf numFmtId="49" fontId="2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1" fontId="16" fillId="34" borderId="13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182" fontId="3" fillId="0" borderId="14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182" fontId="22" fillId="0" borderId="29" xfId="0" applyNumberFormat="1" applyFont="1" applyFill="1" applyBorder="1" applyAlignment="1" applyProtection="1">
      <alignment vertical="center"/>
      <protection/>
    </xf>
    <xf numFmtId="182" fontId="2" fillId="0" borderId="14" xfId="0" applyNumberFormat="1" applyFont="1" applyFill="1" applyBorder="1" applyAlignment="1" applyProtection="1">
      <alignment vertical="center"/>
      <protection/>
    </xf>
    <xf numFmtId="0" fontId="16" fillId="0" borderId="13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182" fontId="22" fillId="0" borderId="14" xfId="0" applyNumberFormat="1" applyFont="1" applyFill="1" applyBorder="1" applyAlignment="1" applyProtection="1">
      <alignment horizontal="left" vertical="center" wrapText="1"/>
      <protection/>
    </xf>
    <xf numFmtId="49" fontId="16" fillId="0" borderId="37" xfId="0" applyNumberFormat="1" applyFont="1" applyFill="1" applyBorder="1" applyAlignment="1" applyProtection="1">
      <alignment horizontal="center" vertical="center"/>
      <protection/>
    </xf>
    <xf numFmtId="182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35" borderId="12" xfId="0" applyNumberFormat="1" applyFont="1" applyFill="1" applyBorder="1" applyAlignment="1">
      <alignment horizontal="right" vertical="center" wrapText="1"/>
    </xf>
    <xf numFmtId="0" fontId="3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82" fontId="2" fillId="0" borderId="2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 wrapText="1"/>
    </xf>
    <xf numFmtId="0" fontId="29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>
      <alignment horizontal="center" vertical="center" wrapText="1"/>
    </xf>
    <xf numFmtId="0" fontId="2" fillId="36" borderId="14" xfId="0" applyNumberFormat="1" applyFont="1" applyFill="1" applyBorder="1" applyAlignment="1">
      <alignment horizontal="center" vertical="center" wrapText="1"/>
    </xf>
    <xf numFmtId="0" fontId="2" fillId="36" borderId="12" xfId="0" applyNumberFormat="1" applyFont="1" applyFill="1" applyBorder="1" applyAlignment="1">
      <alignment horizontal="center" vertical="center" wrapText="1"/>
    </xf>
    <xf numFmtId="0" fontId="24" fillId="36" borderId="12" xfId="0" applyNumberFormat="1" applyFont="1" applyFill="1" applyBorder="1" applyAlignment="1" applyProtection="1">
      <alignment horizontal="center" vertical="center"/>
      <protection/>
    </xf>
    <xf numFmtId="182" fontId="2" fillId="36" borderId="0" xfId="0" applyNumberFormat="1" applyFont="1" applyFill="1" applyBorder="1" applyAlignment="1" applyProtection="1">
      <alignment vertical="center"/>
      <protection/>
    </xf>
    <xf numFmtId="49" fontId="34" fillId="0" borderId="41" xfId="0" applyNumberFormat="1" applyFont="1" applyFill="1" applyBorder="1" applyAlignment="1">
      <alignment vertical="center" wrapText="1"/>
    </xf>
    <xf numFmtId="184" fontId="38" fillId="0" borderId="41" xfId="0" applyNumberFormat="1" applyFont="1" applyFill="1" applyBorder="1" applyAlignment="1">
      <alignment horizontal="center" vertical="center" wrapText="1"/>
    </xf>
    <xf numFmtId="1" fontId="34" fillId="0" borderId="41" xfId="0" applyNumberFormat="1" applyFont="1" applyFill="1" applyBorder="1" applyAlignment="1">
      <alignment vertical="center" wrapText="1"/>
    </xf>
    <xf numFmtId="1" fontId="34" fillId="0" borderId="42" xfId="0" applyNumberFormat="1" applyFont="1" applyFill="1" applyBorder="1" applyAlignment="1">
      <alignment vertical="center" wrapText="1"/>
    </xf>
    <xf numFmtId="49" fontId="34" fillId="0" borderId="36" xfId="0" applyNumberFormat="1" applyFont="1" applyFill="1" applyBorder="1" applyAlignment="1">
      <alignment vertical="center" wrapText="1"/>
    </xf>
    <xf numFmtId="184" fontId="38" fillId="0" borderId="36" xfId="0" applyNumberFormat="1" applyFont="1" applyFill="1" applyBorder="1" applyAlignment="1">
      <alignment horizontal="center" vertical="center" wrapText="1"/>
    </xf>
    <xf numFmtId="1" fontId="34" fillId="0" borderId="36" xfId="0" applyNumberFormat="1" applyFont="1" applyFill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36" fillId="0" borderId="26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2" fillId="36" borderId="0" xfId="0" applyFont="1" applyFill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36" fillId="34" borderId="32" xfId="0" applyFont="1" applyFill="1" applyBorder="1" applyAlignment="1">
      <alignment horizontal="center" vertical="center" wrapText="1"/>
    </xf>
    <xf numFmtId="0" fontId="36" fillId="34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183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30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32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49" fontId="32" fillId="0" borderId="12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1" fontId="34" fillId="0" borderId="43" xfId="0" applyNumberFormat="1" applyFont="1" applyFill="1" applyBorder="1" applyAlignment="1">
      <alignment vertical="center" wrapText="1"/>
    </xf>
    <xf numFmtId="0" fontId="16" fillId="0" borderId="36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0" fontId="16" fillId="0" borderId="36" xfId="0" applyNumberFormat="1" applyFont="1" applyFill="1" applyBorder="1" applyAlignment="1" applyProtection="1">
      <alignment horizontal="center" vertical="center"/>
      <protection/>
    </xf>
    <xf numFmtId="186" fontId="16" fillId="0" borderId="36" xfId="0" applyNumberFormat="1" applyFont="1" applyFill="1" applyBorder="1" applyAlignment="1" applyProtection="1">
      <alignment horizontal="center" vertical="center"/>
      <protection/>
    </xf>
    <xf numFmtId="1" fontId="16" fillId="0" borderId="36" xfId="0" applyNumberFormat="1" applyFont="1" applyBorder="1" applyAlignment="1">
      <alignment horizontal="center" vertical="center" wrapText="1"/>
    </xf>
    <xf numFmtId="1" fontId="16" fillId="0" borderId="36" xfId="0" applyNumberFormat="1" applyFont="1" applyBorder="1" applyAlignment="1">
      <alignment horizontal="center" vertical="center"/>
    </xf>
    <xf numFmtId="0" fontId="16" fillId="0" borderId="36" xfId="0" applyNumberFormat="1" applyFont="1" applyBorder="1" applyAlignment="1">
      <alignment horizontal="center" vertical="center" wrapText="1"/>
    </xf>
    <xf numFmtId="183" fontId="2" fillId="0" borderId="16" xfId="0" applyNumberFormat="1" applyFont="1" applyFill="1" applyBorder="1" applyAlignment="1" applyProtection="1">
      <alignment horizontal="center" vertical="center"/>
      <protection/>
    </xf>
    <xf numFmtId="1" fontId="16" fillId="0" borderId="16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1" fontId="16" fillId="0" borderId="37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37" fillId="0" borderId="37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182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36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36" xfId="0" applyNumberFormat="1" applyFont="1" applyBorder="1" applyAlignment="1">
      <alignment horizontal="center" vertical="center" wrapText="1"/>
    </xf>
    <xf numFmtId="1" fontId="22" fillId="0" borderId="36" xfId="0" applyNumberFormat="1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>
      <alignment horizontal="left" vertical="top" wrapText="1"/>
    </xf>
    <xf numFmtId="0" fontId="16" fillId="0" borderId="37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49" fontId="16" fillId="0" borderId="16" xfId="0" applyNumberFormat="1" applyFont="1" applyBorder="1" applyAlignment="1">
      <alignment horizontal="left" vertical="center" wrapText="1"/>
    </xf>
    <xf numFmtId="1" fontId="16" fillId="0" borderId="42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1" fontId="26" fillId="0" borderId="37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 wrapText="1"/>
    </xf>
    <xf numFmtId="0" fontId="16" fillId="0" borderId="16" xfId="0" applyNumberFormat="1" applyFont="1" applyBorder="1" applyAlignment="1">
      <alignment horizontal="center" vertical="center" wrapText="1"/>
    </xf>
    <xf numFmtId="0" fontId="16" fillId="0" borderId="37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/>
    </xf>
    <xf numFmtId="0" fontId="2" fillId="0" borderId="45" xfId="0" applyNumberFormat="1" applyFont="1" applyFill="1" applyBorder="1" applyAlignment="1" applyProtection="1">
      <alignment horizontal="center" vertical="center"/>
      <protection/>
    </xf>
    <xf numFmtId="184" fontId="26" fillId="0" borderId="45" xfId="0" applyNumberFormat="1" applyFont="1" applyFill="1" applyBorder="1" applyAlignment="1" applyProtection="1">
      <alignment horizontal="center" vertical="center"/>
      <protection/>
    </xf>
    <xf numFmtId="1" fontId="2" fillId="0" borderId="45" xfId="0" applyNumberFormat="1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184" fontId="2" fillId="0" borderId="16" xfId="0" applyNumberFormat="1" applyFont="1" applyBorder="1" applyAlignment="1">
      <alignment horizontal="center"/>
    </xf>
    <xf numFmtId="0" fontId="35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9" xfId="0" applyFont="1" applyBorder="1" applyAlignment="1">
      <alignment/>
    </xf>
    <xf numFmtId="182" fontId="2" fillId="0" borderId="37" xfId="0" applyNumberFormat="1" applyFont="1" applyFill="1" applyBorder="1" applyAlignment="1" applyProtection="1">
      <alignment horizontal="center" vertical="center"/>
      <protection/>
    </xf>
    <xf numFmtId="182" fontId="22" fillId="0" borderId="19" xfId="0" applyNumberFormat="1" applyFont="1" applyFill="1" applyBorder="1" applyAlignment="1" applyProtection="1">
      <alignment horizontal="left" vertical="center" wrapText="1"/>
      <protection/>
    </xf>
    <xf numFmtId="182" fontId="22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6" xfId="0" applyFont="1" applyBorder="1" applyAlignment="1">
      <alignment horizontal="center"/>
    </xf>
    <xf numFmtId="184" fontId="16" fillId="0" borderId="46" xfId="0" applyNumberFormat="1" applyFont="1" applyBorder="1" applyAlignment="1">
      <alignment horizontal="center"/>
    </xf>
    <xf numFmtId="1" fontId="16" fillId="0" borderId="46" xfId="0" applyNumberFormat="1" applyFont="1" applyBorder="1" applyAlignment="1">
      <alignment horizontal="center"/>
    </xf>
    <xf numFmtId="0" fontId="39" fillId="0" borderId="46" xfId="0" applyFont="1" applyBorder="1" applyAlignment="1">
      <alignment horizontal="center"/>
    </xf>
    <xf numFmtId="0" fontId="0" fillId="0" borderId="46" xfId="0" applyFont="1" applyBorder="1" applyAlignment="1">
      <alignment/>
    </xf>
    <xf numFmtId="182" fontId="2" fillId="0" borderId="46" xfId="0" applyNumberFormat="1" applyFont="1" applyFill="1" applyBorder="1" applyAlignment="1" applyProtection="1">
      <alignment horizontal="center" vertical="center"/>
      <protection/>
    </xf>
    <xf numFmtId="182" fontId="22" fillId="0" borderId="46" xfId="0" applyNumberFormat="1" applyFont="1" applyFill="1" applyBorder="1" applyAlignment="1" applyProtection="1">
      <alignment horizontal="left" vertical="center" wrapText="1"/>
      <protection/>
    </xf>
    <xf numFmtId="0" fontId="16" fillId="0" borderId="47" xfId="0" applyFont="1" applyBorder="1" applyAlignment="1">
      <alignment horizontal="center"/>
    </xf>
    <xf numFmtId="184" fontId="16" fillId="0" borderId="47" xfId="0" applyNumberFormat="1" applyFont="1" applyBorder="1" applyAlignment="1">
      <alignment horizontal="center"/>
    </xf>
    <xf numFmtId="0" fontId="39" fillId="0" borderId="47" xfId="0" applyFont="1" applyBorder="1" applyAlignment="1">
      <alignment horizontal="center"/>
    </xf>
    <xf numFmtId="0" fontId="0" fillId="0" borderId="47" xfId="0" applyFont="1" applyBorder="1" applyAlignment="1">
      <alignment/>
    </xf>
    <xf numFmtId="182" fontId="2" fillId="0" borderId="47" xfId="0" applyNumberFormat="1" applyFont="1" applyFill="1" applyBorder="1" applyAlignment="1" applyProtection="1">
      <alignment horizontal="center" vertical="center"/>
      <protection/>
    </xf>
    <xf numFmtId="182" fontId="22" fillId="0" borderId="47" xfId="0" applyNumberFormat="1" applyFont="1" applyFill="1" applyBorder="1" applyAlignment="1" applyProtection="1">
      <alignment horizontal="left" vertical="center" wrapText="1"/>
      <protection/>
    </xf>
    <xf numFmtId="0" fontId="16" fillId="0" borderId="45" xfId="0" applyFont="1" applyBorder="1" applyAlignment="1">
      <alignment horizontal="center"/>
    </xf>
    <xf numFmtId="184" fontId="16" fillId="0" borderId="45" xfId="0" applyNumberFormat="1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0" fillId="0" borderId="45" xfId="0" applyFont="1" applyBorder="1" applyAlignment="1">
      <alignment/>
    </xf>
    <xf numFmtId="182" fontId="2" fillId="0" borderId="45" xfId="0" applyNumberFormat="1" applyFont="1" applyFill="1" applyBorder="1" applyAlignment="1" applyProtection="1">
      <alignment horizontal="center" vertical="center"/>
      <protection/>
    </xf>
    <xf numFmtId="182" fontId="22" fillId="0" borderId="45" xfId="0" applyNumberFormat="1" applyFont="1" applyFill="1" applyBorder="1" applyAlignment="1" applyProtection="1">
      <alignment horizontal="left" vertical="center" wrapText="1"/>
      <protection/>
    </xf>
    <xf numFmtId="49" fontId="2" fillId="0" borderId="41" xfId="0" applyNumberFormat="1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82" fontId="22" fillId="0" borderId="42" xfId="0" applyNumberFormat="1" applyFont="1" applyFill="1" applyBorder="1" applyAlignment="1" applyProtection="1">
      <alignment horizontal="left" vertical="center" wrapText="1"/>
      <protection/>
    </xf>
    <xf numFmtId="182" fontId="22" fillId="0" borderId="41" xfId="0" applyNumberFormat="1" applyFont="1" applyFill="1" applyBorder="1" applyAlignment="1" applyProtection="1">
      <alignment horizontal="left" vertical="center" wrapText="1"/>
      <protection/>
    </xf>
    <xf numFmtId="0" fontId="2" fillId="34" borderId="36" xfId="0" applyFont="1" applyFill="1" applyBorder="1" applyAlignment="1">
      <alignment horizontal="center" vertical="center" wrapText="1"/>
    </xf>
    <xf numFmtId="183" fontId="2" fillId="34" borderId="36" xfId="0" applyNumberFormat="1" applyFont="1" applyFill="1" applyBorder="1" applyAlignment="1" applyProtection="1">
      <alignment horizontal="center" vertical="center"/>
      <protection/>
    </xf>
    <xf numFmtId="186" fontId="16" fillId="34" borderId="36" xfId="0" applyNumberFormat="1" applyFont="1" applyFill="1" applyBorder="1" applyAlignment="1" applyProtection="1">
      <alignment horizontal="center" vertical="center"/>
      <protection/>
    </xf>
    <xf numFmtId="1" fontId="2" fillId="34" borderId="36" xfId="0" applyNumberFormat="1" applyFont="1" applyFill="1" applyBorder="1" applyAlignment="1">
      <alignment horizontal="center" vertical="center"/>
    </xf>
    <xf numFmtId="0" fontId="2" fillId="34" borderId="36" xfId="0" applyNumberFormat="1" applyFont="1" applyFill="1" applyBorder="1" applyAlignment="1">
      <alignment horizontal="center" vertical="center"/>
    </xf>
    <xf numFmtId="1" fontId="2" fillId="34" borderId="36" xfId="0" applyNumberFormat="1" applyFont="1" applyFill="1" applyBorder="1" applyAlignment="1">
      <alignment horizontal="center" vertical="center" wrapText="1"/>
    </xf>
    <xf numFmtId="0" fontId="0" fillId="34" borderId="36" xfId="0" applyFill="1" applyBorder="1" applyAlignment="1">
      <alignment/>
    </xf>
    <xf numFmtId="182" fontId="2" fillId="34" borderId="36" xfId="0" applyNumberFormat="1" applyFont="1" applyFill="1" applyBorder="1" applyAlignment="1" applyProtection="1">
      <alignment horizontal="center" vertical="center"/>
      <protection/>
    </xf>
    <xf numFmtId="182" fontId="22" fillId="0" borderId="36" xfId="0" applyNumberFormat="1" applyFont="1" applyFill="1" applyBorder="1" applyAlignment="1" applyProtection="1">
      <alignment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16" fillId="0" borderId="43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188" fontId="16" fillId="0" borderId="12" xfId="0" applyNumberFormat="1" applyFont="1" applyFill="1" applyBorder="1" applyAlignment="1" applyProtection="1">
      <alignment horizontal="center" vertical="center"/>
      <protection/>
    </xf>
    <xf numFmtId="188" fontId="16" fillId="0" borderId="16" xfId="0" applyNumberFormat="1" applyFont="1" applyFill="1" applyBorder="1" applyAlignment="1" applyProtection="1">
      <alignment horizontal="center" vertical="center"/>
      <protection/>
    </xf>
    <xf numFmtId="188" fontId="25" fillId="0" borderId="12" xfId="0" applyNumberFormat="1" applyFont="1" applyFill="1" applyBorder="1" applyAlignment="1" applyProtection="1">
      <alignment horizontal="center" vertical="center"/>
      <protection/>
    </xf>
    <xf numFmtId="188" fontId="16" fillId="34" borderId="12" xfId="0" applyNumberFormat="1" applyFont="1" applyFill="1" applyBorder="1" applyAlignment="1" applyProtection="1">
      <alignment horizontal="center" vertical="center"/>
      <protection/>
    </xf>
    <xf numFmtId="182" fontId="111" fillId="0" borderId="0" xfId="0" applyNumberFormat="1" applyFont="1" applyFill="1" applyBorder="1" applyAlignment="1" applyProtection="1">
      <alignment vertical="center"/>
      <protection/>
    </xf>
    <xf numFmtId="184" fontId="112" fillId="0" borderId="0" xfId="0" applyNumberFormat="1" applyFont="1" applyFill="1" applyBorder="1" applyAlignment="1">
      <alignment horizontal="center" vertical="center" wrapText="1"/>
    </xf>
    <xf numFmtId="0" fontId="112" fillId="0" borderId="0" xfId="0" applyFont="1" applyFill="1" applyBorder="1" applyAlignment="1">
      <alignment horizontal="center" vertical="center" wrapText="1"/>
    </xf>
    <xf numFmtId="1" fontId="112" fillId="0" borderId="24" xfId="0" applyNumberFormat="1" applyFont="1" applyFill="1" applyBorder="1" applyAlignment="1">
      <alignment horizontal="center" vertical="center"/>
    </xf>
    <xf numFmtId="0" fontId="112" fillId="0" borderId="24" xfId="0" applyNumberFormat="1" applyFont="1" applyFill="1" applyBorder="1" applyAlignment="1">
      <alignment horizontal="center" vertical="center"/>
    </xf>
    <xf numFmtId="1" fontId="112" fillId="0" borderId="13" xfId="0" applyNumberFormat="1" applyFont="1" applyFill="1" applyBorder="1" applyAlignment="1">
      <alignment horizontal="center" vertical="center" wrapText="1"/>
    </xf>
    <xf numFmtId="1" fontId="112" fillId="0" borderId="12" xfId="0" applyNumberFormat="1" applyFont="1" applyFill="1" applyBorder="1" applyAlignment="1">
      <alignment horizontal="center" vertical="center"/>
    </xf>
    <xf numFmtId="0" fontId="112" fillId="0" borderId="12" xfId="0" applyNumberFormat="1" applyFont="1" applyFill="1" applyBorder="1" applyAlignment="1">
      <alignment horizontal="center" vertical="center"/>
    </xf>
    <xf numFmtId="1" fontId="113" fillId="0" borderId="12" xfId="0" applyNumberFormat="1" applyFont="1" applyFill="1" applyBorder="1" applyAlignment="1">
      <alignment horizontal="center" vertical="center"/>
    </xf>
    <xf numFmtId="0" fontId="113" fillId="0" borderId="12" xfId="0" applyNumberFormat="1" applyFont="1" applyFill="1" applyBorder="1" applyAlignment="1">
      <alignment horizontal="center" vertical="center"/>
    </xf>
    <xf numFmtId="1" fontId="113" fillId="0" borderId="13" xfId="0" applyNumberFormat="1" applyFont="1" applyFill="1" applyBorder="1" applyAlignment="1">
      <alignment horizontal="center" vertical="center" wrapText="1"/>
    </xf>
    <xf numFmtId="0" fontId="112" fillId="0" borderId="14" xfId="0" applyNumberFormat="1" applyFont="1" applyFill="1" applyBorder="1" applyAlignment="1">
      <alignment horizontal="center" vertical="center" wrapText="1"/>
    </xf>
    <xf numFmtId="0" fontId="112" fillId="0" borderId="26" xfId="0" applyNumberFormat="1" applyFont="1" applyFill="1" applyBorder="1" applyAlignment="1">
      <alignment horizontal="center" vertical="center" wrapText="1"/>
    </xf>
    <xf numFmtId="0" fontId="113" fillId="0" borderId="13" xfId="0" applyFont="1" applyFill="1" applyBorder="1" applyAlignment="1">
      <alignment horizontal="center" vertical="center"/>
    </xf>
    <xf numFmtId="0" fontId="114" fillId="0" borderId="14" xfId="0" applyFont="1" applyFill="1" applyBorder="1" applyAlignment="1">
      <alignment vertical="center"/>
    </xf>
    <xf numFmtId="0" fontId="114" fillId="0" borderId="12" xfId="0" applyFont="1" applyFill="1" applyBorder="1" applyAlignment="1">
      <alignment vertical="center"/>
    </xf>
    <xf numFmtId="0" fontId="112" fillId="0" borderId="12" xfId="0" applyNumberFormat="1" applyFont="1" applyFill="1" applyBorder="1" applyAlignment="1" applyProtection="1">
      <alignment horizontal="center" vertical="center"/>
      <protection/>
    </xf>
    <xf numFmtId="1" fontId="113" fillId="0" borderId="29" xfId="0" applyNumberFormat="1" applyFont="1" applyFill="1" applyBorder="1" applyAlignment="1">
      <alignment horizontal="center" vertical="center"/>
    </xf>
    <xf numFmtId="49" fontId="112" fillId="0" borderId="24" xfId="0" applyNumberFormat="1" applyFont="1" applyFill="1" applyBorder="1" applyAlignment="1">
      <alignment horizontal="left" vertical="center" wrapText="1"/>
    </xf>
    <xf numFmtId="49" fontId="112" fillId="0" borderId="24" xfId="0" applyNumberFormat="1" applyFont="1" applyFill="1" applyBorder="1" applyAlignment="1">
      <alignment horizontal="center" vertical="center"/>
    </xf>
    <xf numFmtId="0" fontId="112" fillId="0" borderId="24" xfId="0" applyNumberFormat="1" applyFont="1" applyFill="1" applyBorder="1" applyAlignment="1" applyProtection="1">
      <alignment horizontal="center" vertical="center"/>
      <protection/>
    </xf>
    <xf numFmtId="1" fontId="112" fillId="0" borderId="29" xfId="0" applyNumberFormat="1" applyFont="1" applyFill="1" applyBorder="1" applyAlignment="1">
      <alignment horizontal="center" vertical="center"/>
    </xf>
    <xf numFmtId="0" fontId="112" fillId="0" borderId="24" xfId="0" applyFont="1" applyFill="1" applyBorder="1" applyAlignment="1">
      <alignment horizontal="center" vertical="center" wrapText="1"/>
    </xf>
    <xf numFmtId="0" fontId="112" fillId="0" borderId="25" xfId="0" applyNumberFormat="1" applyFont="1" applyFill="1" applyBorder="1" applyAlignment="1">
      <alignment horizontal="center" vertical="center"/>
    </xf>
    <xf numFmtId="0" fontId="112" fillId="0" borderId="12" xfId="0" applyNumberFormat="1" applyFont="1" applyFill="1" applyBorder="1" applyAlignment="1">
      <alignment horizontal="center" vertical="center" wrapText="1"/>
    </xf>
    <xf numFmtId="49" fontId="112" fillId="0" borderId="12" xfId="0" applyNumberFormat="1" applyFont="1" applyFill="1" applyBorder="1" applyAlignment="1">
      <alignment horizontal="left" vertical="center" wrapText="1"/>
    </xf>
    <xf numFmtId="49" fontId="112" fillId="0" borderId="12" xfId="0" applyNumberFormat="1" applyFont="1" applyFill="1" applyBorder="1" applyAlignment="1">
      <alignment horizontal="center" vertical="center"/>
    </xf>
    <xf numFmtId="0" fontId="112" fillId="0" borderId="12" xfId="0" applyFont="1" applyFill="1" applyBorder="1" applyAlignment="1">
      <alignment horizontal="center" vertical="center" wrapText="1"/>
    </xf>
    <xf numFmtId="0" fontId="112" fillId="0" borderId="26" xfId="0" applyNumberFormat="1" applyFont="1" applyFill="1" applyBorder="1" applyAlignment="1">
      <alignment horizontal="center" vertical="center"/>
    </xf>
    <xf numFmtId="0" fontId="112" fillId="0" borderId="13" xfId="0" applyNumberFormat="1" applyFont="1" applyFill="1" applyBorder="1" applyAlignment="1">
      <alignment horizontal="center" vertical="center" wrapText="1"/>
    </xf>
    <xf numFmtId="49" fontId="113" fillId="0" borderId="12" xfId="0" applyNumberFormat="1" applyFont="1" applyFill="1" applyBorder="1" applyAlignment="1">
      <alignment horizontal="left" vertical="center" wrapText="1"/>
    </xf>
    <xf numFmtId="1" fontId="113" fillId="0" borderId="12" xfId="0" applyNumberFormat="1" applyFont="1" applyFill="1" applyBorder="1" applyAlignment="1">
      <alignment horizontal="center" vertical="center" wrapText="1"/>
    </xf>
    <xf numFmtId="0" fontId="113" fillId="0" borderId="26" xfId="0" applyNumberFormat="1" applyFont="1" applyFill="1" applyBorder="1" applyAlignment="1">
      <alignment horizontal="center" vertical="center"/>
    </xf>
    <xf numFmtId="0" fontId="113" fillId="0" borderId="14" xfId="0" applyNumberFormat="1" applyFont="1" applyFill="1" applyBorder="1" applyAlignment="1">
      <alignment horizontal="center" vertical="center" wrapText="1"/>
    </xf>
    <xf numFmtId="0" fontId="113" fillId="0" borderId="12" xfId="0" applyNumberFormat="1" applyFont="1" applyFill="1" applyBorder="1" applyAlignment="1">
      <alignment horizontal="center" vertical="center" wrapText="1"/>
    </xf>
    <xf numFmtId="0" fontId="113" fillId="0" borderId="13" xfId="0" applyNumberFormat="1" applyFont="1" applyFill="1" applyBorder="1" applyAlignment="1">
      <alignment horizontal="center" vertical="center" wrapText="1"/>
    </xf>
    <xf numFmtId="49" fontId="112" fillId="0" borderId="12" xfId="0" applyNumberFormat="1" applyFont="1" applyFill="1" applyBorder="1" applyAlignment="1">
      <alignment vertical="center" wrapText="1"/>
    </xf>
    <xf numFmtId="1" fontId="112" fillId="0" borderId="14" xfId="0" applyNumberFormat="1" applyFont="1" applyFill="1" applyBorder="1" applyAlignment="1">
      <alignment horizontal="center" vertical="center" wrapText="1"/>
    </xf>
    <xf numFmtId="182" fontId="112" fillId="0" borderId="12" xfId="0" applyNumberFormat="1" applyFont="1" applyFill="1" applyBorder="1" applyAlignment="1" applyProtection="1">
      <alignment vertical="center"/>
      <protection/>
    </xf>
    <xf numFmtId="0" fontId="113" fillId="0" borderId="12" xfId="0" applyFont="1" applyFill="1" applyBorder="1" applyAlignment="1">
      <alignment horizontal="center" vertical="center"/>
    </xf>
    <xf numFmtId="0" fontId="113" fillId="0" borderId="26" xfId="0" applyFont="1" applyFill="1" applyBorder="1" applyAlignment="1">
      <alignment horizontal="center" vertical="center"/>
    </xf>
    <xf numFmtId="49" fontId="112" fillId="0" borderId="12" xfId="0" applyNumberFormat="1" applyFont="1" applyFill="1" applyBorder="1" applyAlignment="1">
      <alignment horizontal="center" vertical="center" wrapText="1"/>
    </xf>
    <xf numFmtId="1" fontId="112" fillId="0" borderId="12" xfId="0" applyNumberFormat="1" applyFont="1" applyFill="1" applyBorder="1" applyAlignment="1">
      <alignment horizontal="center" vertical="center" wrapText="1"/>
    </xf>
    <xf numFmtId="183" fontId="112" fillId="0" borderId="12" xfId="0" applyNumberFormat="1" applyFont="1" applyFill="1" applyBorder="1" applyAlignment="1" applyProtection="1">
      <alignment horizontal="center" vertical="center"/>
      <protection/>
    </xf>
    <xf numFmtId="188" fontId="112" fillId="0" borderId="12" xfId="0" applyNumberFormat="1" applyFont="1" applyFill="1" applyBorder="1" applyAlignment="1" applyProtection="1">
      <alignment horizontal="center" vertical="center"/>
      <protection/>
    </xf>
    <xf numFmtId="0" fontId="113" fillId="0" borderId="12" xfId="0" applyFont="1" applyFill="1" applyBorder="1" applyAlignment="1">
      <alignment horizontal="left" vertical="center" wrapText="1"/>
    </xf>
    <xf numFmtId="188" fontId="113" fillId="0" borderId="12" xfId="0" applyNumberFormat="1" applyFont="1" applyFill="1" applyBorder="1" applyAlignment="1" applyProtection="1">
      <alignment horizontal="center" vertical="center"/>
      <protection/>
    </xf>
    <xf numFmtId="0" fontId="113" fillId="0" borderId="12" xfId="0" applyFont="1" applyFill="1" applyBorder="1" applyAlignment="1">
      <alignment horizontal="center" vertical="center" wrapText="1"/>
    </xf>
    <xf numFmtId="49" fontId="112" fillId="0" borderId="24" xfId="0" applyNumberFormat="1" applyFont="1" applyFill="1" applyBorder="1" applyAlignment="1">
      <alignment horizontal="center" vertical="center" wrapText="1"/>
    </xf>
    <xf numFmtId="0" fontId="112" fillId="0" borderId="24" xfId="0" applyFont="1" applyFill="1" applyBorder="1" applyAlignment="1">
      <alignment horizontal="left" vertical="center" wrapText="1"/>
    </xf>
    <xf numFmtId="1" fontId="112" fillId="0" borderId="24" xfId="0" applyNumberFormat="1" applyFont="1" applyFill="1" applyBorder="1" applyAlignment="1">
      <alignment horizontal="center" vertical="center" wrapText="1"/>
    </xf>
    <xf numFmtId="183" fontId="112" fillId="0" borderId="24" xfId="0" applyNumberFormat="1" applyFont="1" applyFill="1" applyBorder="1" applyAlignment="1" applyProtection="1">
      <alignment horizontal="center" vertical="center"/>
      <protection/>
    </xf>
    <xf numFmtId="0" fontId="112" fillId="0" borderId="12" xfId="0" applyFont="1" applyFill="1" applyBorder="1" applyAlignment="1">
      <alignment horizontal="left" vertical="center" wrapText="1"/>
    </xf>
    <xf numFmtId="0" fontId="12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49" fontId="13" fillId="0" borderId="51" xfId="0" applyNumberFormat="1" applyFont="1" applyFill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184" fontId="113" fillId="0" borderId="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1" fontId="16" fillId="0" borderId="29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4" fillId="0" borderId="29" xfId="0" applyNumberFormat="1" applyFont="1" applyFill="1" applyBorder="1" applyAlignment="1" applyProtection="1">
      <alignment horizontal="center" vertical="center"/>
      <protection/>
    </xf>
    <xf numFmtId="185" fontId="113" fillId="0" borderId="0" xfId="0" applyNumberFormat="1" applyFont="1" applyFill="1" applyBorder="1" applyAlignment="1" applyProtection="1">
      <alignment horizontal="center" vertical="center"/>
      <protection/>
    </xf>
    <xf numFmtId="184" fontId="113" fillId="0" borderId="0" xfId="0" applyNumberFormat="1" applyFont="1" applyFill="1" applyBorder="1" applyAlignment="1" applyProtection="1">
      <alignment horizontal="center" vertical="center"/>
      <protection/>
    </xf>
    <xf numFmtId="188" fontId="16" fillId="0" borderId="13" xfId="0" applyNumberFormat="1" applyFont="1" applyFill="1" applyBorder="1" applyAlignment="1" applyProtection="1">
      <alignment horizontal="center" vertical="center"/>
      <protection/>
    </xf>
    <xf numFmtId="184" fontId="16" fillId="0" borderId="14" xfId="0" applyNumberFormat="1" applyFont="1" applyBorder="1" applyAlignment="1">
      <alignment horizontal="center" vertical="center"/>
    </xf>
    <xf numFmtId="184" fontId="16" fillId="0" borderId="12" xfId="0" applyNumberFormat="1" applyFont="1" applyBorder="1" applyAlignment="1">
      <alignment horizontal="center" vertical="center"/>
    </xf>
    <xf numFmtId="182" fontId="2" fillId="0" borderId="26" xfId="0" applyNumberFormat="1" applyFont="1" applyFill="1" applyBorder="1" applyAlignment="1" applyProtection="1">
      <alignment vertical="center"/>
      <protection/>
    </xf>
    <xf numFmtId="0" fontId="113" fillId="38" borderId="13" xfId="0" applyFont="1" applyFill="1" applyBorder="1" applyAlignment="1">
      <alignment horizontal="center" vertical="center"/>
    </xf>
    <xf numFmtId="1" fontId="113" fillId="38" borderId="13" xfId="0" applyNumberFormat="1" applyFont="1" applyFill="1" applyBorder="1" applyAlignment="1">
      <alignment horizontal="center" vertical="center"/>
    </xf>
    <xf numFmtId="0" fontId="113" fillId="38" borderId="12" xfId="0" applyFont="1" applyFill="1" applyBorder="1" applyAlignment="1">
      <alignment horizontal="center" vertical="center"/>
    </xf>
    <xf numFmtId="188" fontId="2" fillId="38" borderId="12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 wrapText="1"/>
    </xf>
    <xf numFmtId="183" fontId="2" fillId="0" borderId="36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82" fontId="2" fillId="0" borderId="16" xfId="0" applyNumberFormat="1" applyFont="1" applyFill="1" applyBorder="1" applyAlignment="1" applyProtection="1">
      <alignment horizontal="center" vertical="center"/>
      <protection/>
    </xf>
    <xf numFmtId="182" fontId="16" fillId="0" borderId="41" xfId="0" applyNumberFormat="1" applyFont="1" applyFill="1" applyBorder="1" applyAlignment="1" applyProtection="1">
      <alignment horizontal="center" vertical="center"/>
      <protection/>
    </xf>
    <xf numFmtId="1" fontId="16" fillId="0" borderId="16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1" fontId="16" fillId="0" borderId="37" xfId="0" applyNumberFormat="1" applyFont="1" applyFill="1" applyBorder="1" applyAlignment="1">
      <alignment horizontal="center" vertical="center" wrapText="1"/>
    </xf>
    <xf numFmtId="182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Border="1" applyAlignment="1">
      <alignment horizontal="center" vertical="center" wrapText="1"/>
    </xf>
    <xf numFmtId="182" fontId="2" fillId="0" borderId="19" xfId="0" applyNumberFormat="1" applyFont="1" applyFill="1" applyBorder="1" applyAlignment="1" applyProtection="1">
      <alignment vertical="center"/>
      <protection/>
    </xf>
    <xf numFmtId="182" fontId="2" fillId="0" borderId="39" xfId="0" applyNumberFormat="1" applyFont="1" applyFill="1" applyBorder="1" applyAlignment="1" applyProtection="1">
      <alignment horizontal="center" vertical="center"/>
      <protection/>
    </xf>
    <xf numFmtId="188" fontId="16" fillId="0" borderId="39" xfId="0" applyNumberFormat="1" applyFont="1" applyFill="1" applyBorder="1" applyAlignment="1" applyProtection="1">
      <alignment horizontal="center" vertical="center"/>
      <protection/>
    </xf>
    <xf numFmtId="1" fontId="16" fillId="0" borderId="39" xfId="0" applyNumberFormat="1" applyFont="1" applyFill="1" applyBorder="1" applyAlignment="1" applyProtection="1">
      <alignment horizontal="center" vertical="center"/>
      <protection/>
    </xf>
    <xf numFmtId="1" fontId="40" fillId="0" borderId="39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112" fillId="0" borderId="48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left" vertical="center" wrapText="1"/>
    </xf>
    <xf numFmtId="184" fontId="16" fillId="0" borderId="61" xfId="0" applyNumberFormat="1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top" wrapText="1"/>
    </xf>
    <xf numFmtId="0" fontId="16" fillId="0" borderId="62" xfId="0" applyFont="1" applyFill="1" applyBorder="1" applyAlignment="1">
      <alignment horizontal="left" vertical="top" wrapText="1"/>
    </xf>
    <xf numFmtId="184" fontId="16" fillId="0" borderId="62" xfId="0" applyNumberFormat="1" applyFont="1" applyFill="1" applyBorder="1" applyAlignment="1">
      <alignment horizontal="center" vertical="top" wrapText="1"/>
    </xf>
    <xf numFmtId="1" fontId="16" fillId="0" borderId="62" xfId="0" applyNumberFormat="1" applyFont="1" applyFill="1" applyBorder="1" applyAlignment="1">
      <alignment horizontal="center" vertical="top" wrapText="1"/>
    </xf>
    <xf numFmtId="0" fontId="16" fillId="0" borderId="63" xfId="0" applyFont="1" applyFill="1" applyBorder="1" applyAlignment="1">
      <alignment horizontal="center" vertical="top" wrapText="1"/>
    </xf>
    <xf numFmtId="49" fontId="2" fillId="0" borderId="61" xfId="0" applyNumberFormat="1" applyFont="1" applyBorder="1" applyAlignment="1">
      <alignment horizontal="center" vertical="center"/>
    </xf>
    <xf numFmtId="0" fontId="2" fillId="0" borderId="61" xfId="0" applyNumberFormat="1" applyFont="1" applyFill="1" applyBorder="1" applyAlignment="1" applyProtection="1">
      <alignment horizontal="center" vertical="center"/>
      <protection/>
    </xf>
    <xf numFmtId="184" fontId="26" fillId="0" borderId="61" xfId="0" applyNumberFormat="1" applyFont="1" applyFill="1" applyBorder="1" applyAlignment="1" applyProtection="1">
      <alignment horizontal="center" vertical="center"/>
      <protection/>
    </xf>
    <xf numFmtId="1" fontId="2" fillId="0" borderId="61" xfId="0" applyNumberFormat="1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/>
    </xf>
    <xf numFmtId="0" fontId="2" fillId="0" borderId="62" xfId="0" applyNumberFormat="1" applyFont="1" applyFill="1" applyBorder="1" applyAlignment="1" applyProtection="1">
      <alignment horizontal="center" vertical="center"/>
      <protection/>
    </xf>
    <xf numFmtId="184" fontId="26" fillId="0" borderId="62" xfId="0" applyNumberFormat="1" applyFont="1" applyFill="1" applyBorder="1" applyAlignment="1" applyProtection="1">
      <alignment horizontal="center" vertical="center"/>
      <protection/>
    </xf>
    <xf numFmtId="0" fontId="16" fillId="0" borderId="62" xfId="0" applyNumberFormat="1" applyFont="1" applyBorder="1" applyAlignment="1">
      <alignment horizontal="center" vertical="center" wrapText="1"/>
    </xf>
    <xf numFmtId="0" fontId="16" fillId="0" borderId="63" xfId="0" applyNumberFormat="1" applyFont="1" applyBorder="1" applyAlignment="1">
      <alignment horizontal="center" vertical="center" wrapText="1"/>
    </xf>
    <xf numFmtId="185" fontId="16" fillId="0" borderId="39" xfId="0" applyNumberFormat="1" applyFont="1" applyFill="1" applyBorder="1" applyAlignment="1" applyProtection="1">
      <alignment horizontal="center" vertical="center"/>
      <protection/>
    </xf>
    <xf numFmtId="1" fontId="16" fillId="0" borderId="19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wrapText="1"/>
    </xf>
    <xf numFmtId="0" fontId="115" fillId="0" borderId="16" xfId="0" applyFont="1" applyFill="1" applyBorder="1" applyAlignment="1">
      <alignment horizontal="center" vertical="center"/>
    </xf>
    <xf numFmtId="182" fontId="115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>
      <alignment horizontal="left" vertical="center" wrapText="1"/>
    </xf>
    <xf numFmtId="188" fontId="2" fillId="0" borderId="16" xfId="0" applyNumberFormat="1" applyFont="1" applyFill="1" applyBorder="1" applyAlignment="1" applyProtection="1">
      <alignment horizontal="center" vertical="center"/>
      <protection/>
    </xf>
    <xf numFmtId="182" fontId="2" fillId="0" borderId="41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82" fontId="2" fillId="0" borderId="16" xfId="0" applyNumberFormat="1" applyFont="1" applyFill="1" applyBorder="1" applyAlignment="1" applyProtection="1">
      <alignment vertical="center"/>
      <protection/>
    </xf>
    <xf numFmtId="182" fontId="22" fillId="0" borderId="16" xfId="0" applyNumberFormat="1" applyFont="1" applyFill="1" applyBorder="1" applyAlignment="1" applyProtection="1">
      <alignment vertical="center"/>
      <protection/>
    </xf>
    <xf numFmtId="182" fontId="2" fillId="0" borderId="64" xfId="0" applyNumberFormat="1" applyFont="1" applyFill="1" applyBorder="1" applyAlignment="1" applyProtection="1">
      <alignment horizontal="center" vertical="center"/>
      <protection/>
    </xf>
    <xf numFmtId="182" fontId="16" fillId="0" borderId="64" xfId="0" applyNumberFormat="1" applyFont="1" applyFill="1" applyBorder="1" applyAlignment="1" applyProtection="1">
      <alignment horizontal="center" vertical="center"/>
      <protection/>
    </xf>
    <xf numFmtId="1" fontId="16" fillId="0" borderId="64" xfId="0" applyNumberFormat="1" applyFont="1" applyFill="1" applyBorder="1" applyAlignment="1">
      <alignment horizontal="center" vertical="center"/>
    </xf>
    <xf numFmtId="0" fontId="16" fillId="0" borderId="64" xfId="0" applyNumberFormat="1" applyFont="1" applyFill="1" applyBorder="1" applyAlignment="1">
      <alignment horizontal="center" vertical="center"/>
    </xf>
    <xf numFmtId="1" fontId="16" fillId="0" borderId="64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Border="1" applyAlignment="1">
      <alignment horizontal="center" vertical="center" wrapText="1"/>
    </xf>
    <xf numFmtId="182" fontId="2" fillId="0" borderId="64" xfId="0" applyNumberFormat="1" applyFont="1" applyFill="1" applyBorder="1" applyAlignment="1" applyProtection="1">
      <alignment vertical="center"/>
      <protection/>
    </xf>
    <xf numFmtId="182" fontId="115" fillId="0" borderId="64" xfId="0" applyNumberFormat="1" applyFont="1" applyFill="1" applyBorder="1" applyAlignment="1" applyProtection="1">
      <alignment horizontal="center" vertical="center"/>
      <protection/>
    </xf>
    <xf numFmtId="0" fontId="113" fillId="0" borderId="24" xfId="0" applyFont="1" applyFill="1" applyBorder="1" applyAlignment="1">
      <alignment horizontal="left" vertical="center" wrapText="1"/>
    </xf>
    <xf numFmtId="0" fontId="113" fillId="0" borderId="24" xfId="0" applyFont="1" applyFill="1" applyBorder="1" applyAlignment="1">
      <alignment horizontal="center" vertical="center" wrapText="1"/>
    </xf>
    <xf numFmtId="188" fontId="113" fillId="38" borderId="24" xfId="0" applyNumberFormat="1" applyFont="1" applyFill="1" applyBorder="1" applyAlignment="1" applyProtection="1">
      <alignment horizontal="center" vertical="center"/>
      <protection/>
    </xf>
    <xf numFmtId="1" fontId="113" fillId="0" borderId="24" xfId="0" applyNumberFormat="1" applyFont="1" applyFill="1" applyBorder="1" applyAlignment="1">
      <alignment horizontal="center" vertical="center"/>
    </xf>
    <xf numFmtId="0" fontId="113" fillId="0" borderId="24" xfId="0" applyNumberFormat="1" applyFont="1" applyFill="1" applyBorder="1" applyAlignment="1">
      <alignment horizontal="center" vertical="center"/>
    </xf>
    <xf numFmtId="1" fontId="16" fillId="0" borderId="30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1" fontId="16" fillId="0" borderId="16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vertical="center"/>
    </xf>
    <xf numFmtId="1" fontId="116" fillId="0" borderId="16" xfId="0" applyNumberFormat="1" applyFont="1" applyBorder="1" applyAlignment="1">
      <alignment horizontal="center" vertical="center"/>
    </xf>
    <xf numFmtId="1" fontId="116" fillId="0" borderId="64" xfId="0" applyNumberFormat="1" applyFont="1" applyFill="1" applyBorder="1" applyAlignment="1">
      <alignment horizontal="center" vertical="center"/>
    </xf>
    <xf numFmtId="188" fontId="116" fillId="0" borderId="17" xfId="0" applyNumberFormat="1" applyFont="1" applyFill="1" applyBorder="1" applyAlignment="1" applyProtection="1">
      <alignment horizontal="center" vertical="center"/>
      <protection/>
    </xf>
    <xf numFmtId="188" fontId="116" fillId="0" borderId="64" xfId="0" applyNumberFormat="1" applyFont="1" applyFill="1" applyBorder="1" applyAlignment="1" applyProtection="1">
      <alignment horizontal="center" vertical="center"/>
      <protection/>
    </xf>
    <xf numFmtId="188" fontId="116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29" xfId="0" applyNumberFormat="1" applyFont="1" applyFill="1" applyBorder="1" applyAlignment="1">
      <alignment horizontal="center" vertical="center" wrapText="1"/>
    </xf>
    <xf numFmtId="0" fontId="23" fillId="0" borderId="48" xfId="0" applyNumberFormat="1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184" fontId="16" fillId="0" borderId="18" xfId="0" applyNumberFormat="1" applyFont="1" applyFill="1" applyBorder="1" applyAlignment="1">
      <alignment horizontal="center" vertical="center" wrapText="1"/>
    </xf>
    <xf numFmtId="0" fontId="23" fillId="0" borderId="49" xfId="0" applyNumberFormat="1" applyFont="1" applyFill="1" applyBorder="1" applyAlignment="1" applyProtection="1">
      <alignment horizontal="center" vertical="center"/>
      <protection/>
    </xf>
    <xf numFmtId="49" fontId="112" fillId="0" borderId="65" xfId="0" applyNumberFormat="1" applyFont="1" applyFill="1" applyBorder="1" applyAlignment="1">
      <alignment horizontal="center" vertical="center" wrapText="1"/>
    </xf>
    <xf numFmtId="183" fontId="117" fillId="0" borderId="49" xfId="0" applyNumberFormat="1" applyFont="1" applyFill="1" applyBorder="1" applyAlignment="1" applyProtection="1">
      <alignment horizontal="center" vertical="center"/>
      <protection/>
    </xf>
    <xf numFmtId="183" fontId="112" fillId="0" borderId="49" xfId="0" applyNumberFormat="1" applyFont="1" applyFill="1" applyBorder="1" applyAlignment="1" applyProtection="1">
      <alignment horizontal="center" vertical="center"/>
      <protection/>
    </xf>
    <xf numFmtId="183" fontId="113" fillId="0" borderId="49" xfId="0" applyNumberFormat="1" applyFont="1" applyFill="1" applyBorder="1" applyAlignment="1" applyProtection="1">
      <alignment horizontal="center" vertical="center"/>
      <protection/>
    </xf>
    <xf numFmtId="183" fontId="117" fillId="0" borderId="48" xfId="0" applyNumberFormat="1" applyFont="1" applyFill="1" applyBorder="1" applyAlignment="1" applyProtection="1">
      <alignment horizontal="center" vertical="center"/>
      <protection/>
    </xf>
    <xf numFmtId="183" fontId="112" fillId="0" borderId="48" xfId="0" applyNumberFormat="1" applyFont="1" applyFill="1" applyBorder="1" applyAlignment="1" applyProtection="1">
      <alignment horizontal="center" vertical="center"/>
      <protection/>
    </xf>
    <xf numFmtId="183" fontId="113" fillId="0" borderId="48" xfId="0" applyNumberFormat="1" applyFont="1" applyFill="1" applyBorder="1" applyAlignment="1" applyProtection="1">
      <alignment horizontal="center" vertical="center"/>
      <protection/>
    </xf>
    <xf numFmtId="1" fontId="16" fillId="0" borderId="62" xfId="0" applyNumberFormat="1" applyFont="1" applyBorder="1" applyAlignment="1">
      <alignment horizontal="center" vertical="center" wrapText="1"/>
    </xf>
    <xf numFmtId="1" fontId="26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66" xfId="0" applyNumberFormat="1" applyFont="1" applyFill="1" applyBorder="1" applyAlignment="1">
      <alignment horizontal="left" vertical="center" wrapText="1"/>
    </xf>
    <xf numFmtId="0" fontId="2" fillId="0" borderId="54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center" vertical="center" wrapText="1"/>
    </xf>
    <xf numFmtId="0" fontId="112" fillId="0" borderId="54" xfId="0" applyNumberFormat="1" applyFont="1" applyFill="1" applyBorder="1" applyAlignment="1">
      <alignment horizontal="center" vertical="center" wrapText="1"/>
    </xf>
    <xf numFmtId="0" fontId="112" fillId="0" borderId="49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52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0" fontId="25" fillId="0" borderId="68" xfId="0" applyNumberFormat="1" applyFont="1" applyFill="1" applyBorder="1" applyAlignment="1">
      <alignment horizontal="center" vertical="center" wrapText="1"/>
    </xf>
    <xf numFmtId="0" fontId="2" fillId="0" borderId="68" xfId="0" applyNumberFormat="1" applyFont="1" applyFill="1" applyBorder="1" applyAlignment="1">
      <alignment horizontal="center" vertical="center" wrapText="1"/>
    </xf>
    <xf numFmtId="0" fontId="30" fillId="0" borderId="52" xfId="0" applyNumberFormat="1" applyFont="1" applyFill="1" applyBorder="1" applyAlignment="1">
      <alignment horizontal="center" vertical="center" wrapText="1"/>
    </xf>
    <xf numFmtId="0" fontId="30" fillId="0" borderId="4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183" fontId="112" fillId="0" borderId="49" xfId="0" applyNumberFormat="1" applyFont="1" applyFill="1" applyBorder="1" applyAlignment="1" applyProtection="1">
      <alignment horizontal="left" vertical="center"/>
      <protection/>
    </xf>
    <xf numFmtId="1" fontId="113" fillId="38" borderId="12" xfId="0" applyNumberFormat="1" applyFont="1" applyFill="1" applyBorder="1" applyAlignment="1">
      <alignment horizontal="center" vertical="center"/>
    </xf>
    <xf numFmtId="49" fontId="112" fillId="38" borderId="12" xfId="0" applyNumberFormat="1" applyFont="1" applyFill="1" applyBorder="1" applyAlignment="1">
      <alignment horizontal="center" vertical="center"/>
    </xf>
    <xf numFmtId="1" fontId="16" fillId="38" borderId="16" xfId="0" applyNumberFormat="1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1" fontId="113" fillId="38" borderId="24" xfId="0" applyNumberFormat="1" applyFont="1" applyFill="1" applyBorder="1" applyAlignment="1">
      <alignment horizontal="center" vertical="center"/>
    </xf>
    <xf numFmtId="184" fontId="2" fillId="38" borderId="12" xfId="0" applyNumberFormat="1" applyFont="1" applyFill="1" applyBorder="1" applyAlignment="1" applyProtection="1">
      <alignment horizontal="center" vertical="center"/>
      <protection/>
    </xf>
    <xf numFmtId="49" fontId="3" fillId="0" borderId="69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left" vertical="center" wrapText="1"/>
    </xf>
    <xf numFmtId="0" fontId="2" fillId="38" borderId="14" xfId="0" applyFont="1" applyFill="1" applyBorder="1" applyAlignment="1">
      <alignment horizontal="center" vertical="center"/>
    </xf>
    <xf numFmtId="188" fontId="112" fillId="38" borderId="12" xfId="0" applyNumberFormat="1" applyFont="1" applyFill="1" applyBorder="1" applyAlignment="1" applyProtection="1">
      <alignment horizontal="center" vertical="center"/>
      <protection/>
    </xf>
    <xf numFmtId="188" fontId="16" fillId="38" borderId="12" xfId="0" applyNumberFormat="1" applyFont="1" applyFill="1" applyBorder="1" applyAlignment="1" applyProtection="1">
      <alignment horizontal="center" vertical="center"/>
      <protection/>
    </xf>
    <xf numFmtId="188" fontId="25" fillId="38" borderId="12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>
      <alignment horizontal="center"/>
    </xf>
    <xf numFmtId="184" fontId="115" fillId="38" borderId="13" xfId="0" applyNumberFormat="1" applyFont="1" applyFill="1" applyBorder="1" applyAlignment="1" applyProtection="1">
      <alignment horizontal="center" vertical="center"/>
      <protection/>
    </xf>
    <xf numFmtId="184" fontId="115" fillId="0" borderId="13" xfId="0" applyNumberFormat="1" applyFont="1" applyFill="1" applyBorder="1" applyAlignment="1" applyProtection="1">
      <alignment horizontal="center" vertical="center"/>
      <protection/>
    </xf>
    <xf numFmtId="183" fontId="16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16" fillId="0" borderId="0" xfId="0" applyNumberFormat="1" applyFont="1" applyFill="1" applyBorder="1" applyAlignment="1" applyProtection="1">
      <alignment vertical="center"/>
      <protection/>
    </xf>
    <xf numFmtId="188" fontId="2" fillId="36" borderId="0" xfId="0" applyNumberFormat="1" applyFont="1" applyFill="1" applyBorder="1" applyAlignment="1" applyProtection="1">
      <alignment vertical="center"/>
      <protection/>
    </xf>
    <xf numFmtId="188" fontId="116" fillId="0" borderId="12" xfId="0" applyNumberFormat="1" applyFont="1" applyFill="1" applyBorder="1" applyAlignment="1" applyProtection="1">
      <alignment horizontal="center" vertical="center"/>
      <protection/>
    </xf>
    <xf numFmtId="49" fontId="113" fillId="0" borderId="24" xfId="0" applyNumberFormat="1" applyFont="1" applyFill="1" applyBorder="1" applyAlignment="1">
      <alignment horizontal="center" vertical="center" wrapText="1"/>
    </xf>
    <xf numFmtId="183" fontId="113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38" borderId="12" xfId="0" applyFont="1" applyFill="1" applyBorder="1" applyAlignment="1">
      <alignment horizontal="center" vertical="center"/>
    </xf>
    <xf numFmtId="0" fontId="16" fillId="37" borderId="14" xfId="0" applyFont="1" applyFill="1" applyBorder="1" applyAlignment="1">
      <alignment horizontal="center" vertical="center" wrapText="1"/>
    </xf>
    <xf numFmtId="0" fontId="16" fillId="37" borderId="12" xfId="0" applyFont="1" applyFill="1" applyBorder="1" applyAlignment="1">
      <alignment horizontal="center" vertical="center" wrapText="1"/>
    </xf>
    <xf numFmtId="0" fontId="16" fillId="37" borderId="13" xfId="0" applyFont="1" applyFill="1" applyBorder="1" applyAlignment="1">
      <alignment horizontal="center" vertical="center" wrapText="1"/>
    </xf>
    <xf numFmtId="182" fontId="16" fillId="36" borderId="0" xfId="0" applyNumberFormat="1" applyFont="1" applyFill="1" applyBorder="1" applyAlignment="1" applyProtection="1">
      <alignment vertical="center"/>
      <protection/>
    </xf>
    <xf numFmtId="188" fontId="115" fillId="0" borderId="12" xfId="0" applyNumberFormat="1" applyFont="1" applyFill="1" applyBorder="1" applyAlignment="1" applyProtection="1">
      <alignment horizontal="center" vertical="center"/>
      <protection/>
    </xf>
    <xf numFmtId="1" fontId="115" fillId="0" borderId="41" xfId="0" applyNumberFormat="1" applyFont="1" applyFill="1" applyBorder="1" applyAlignment="1" applyProtection="1">
      <alignment horizontal="center" vertical="center"/>
      <protection/>
    </xf>
    <xf numFmtId="184" fontId="2" fillId="36" borderId="0" xfId="0" applyNumberFormat="1" applyFont="1" applyFill="1" applyBorder="1" applyAlignment="1" applyProtection="1">
      <alignment vertical="center"/>
      <protection/>
    </xf>
    <xf numFmtId="184" fontId="2" fillId="0" borderId="0" xfId="0" applyNumberFormat="1" applyFont="1" applyFill="1" applyBorder="1" applyAlignment="1" applyProtection="1">
      <alignment vertical="center"/>
      <protection/>
    </xf>
    <xf numFmtId="188" fontId="35" fillId="0" borderId="0" xfId="0" applyNumberFormat="1" applyFont="1" applyAlignment="1">
      <alignment vertical="center" wrapText="1"/>
    </xf>
    <xf numFmtId="49" fontId="2" fillId="38" borderId="24" xfId="0" applyNumberFormat="1" applyFont="1" applyFill="1" applyBorder="1" applyAlignment="1" applyProtection="1">
      <alignment horizontal="center" vertical="center"/>
      <protection/>
    </xf>
    <xf numFmtId="49" fontId="112" fillId="38" borderId="24" xfId="0" applyNumberFormat="1" applyFont="1" applyFill="1" applyBorder="1" applyAlignment="1">
      <alignment horizontal="left" vertical="center" wrapText="1"/>
    </xf>
    <xf numFmtId="182" fontId="112" fillId="38" borderId="24" xfId="0" applyNumberFormat="1" applyFont="1" applyFill="1" applyBorder="1" applyAlignment="1" applyProtection="1">
      <alignment horizontal="center" vertical="center"/>
      <protection/>
    </xf>
    <xf numFmtId="186" fontId="115" fillId="38" borderId="30" xfId="0" applyNumberFormat="1" applyFont="1" applyFill="1" applyBorder="1" applyAlignment="1" applyProtection="1">
      <alignment horizontal="center" vertical="center"/>
      <protection/>
    </xf>
    <xf numFmtId="182" fontId="112" fillId="38" borderId="29" xfId="0" applyNumberFormat="1" applyFont="1" applyFill="1" applyBorder="1" applyAlignment="1" applyProtection="1">
      <alignment horizontal="center" vertical="center"/>
      <protection/>
    </xf>
    <xf numFmtId="1" fontId="112" fillId="38" borderId="24" xfId="0" applyNumberFormat="1" applyFont="1" applyFill="1" applyBorder="1" applyAlignment="1">
      <alignment horizontal="center" vertical="center"/>
    </xf>
    <xf numFmtId="0" fontId="112" fillId="38" borderId="24" xfId="0" applyNumberFormat="1" applyFont="1" applyFill="1" applyBorder="1" applyAlignment="1">
      <alignment horizontal="center" vertical="center"/>
    </xf>
    <xf numFmtId="1" fontId="112" fillId="38" borderId="13" xfId="0" applyNumberFormat="1" applyFont="1" applyFill="1" applyBorder="1" applyAlignment="1">
      <alignment horizontal="center" vertical="center" wrapText="1"/>
    </xf>
    <xf numFmtId="0" fontId="112" fillId="38" borderId="13" xfId="0" applyNumberFormat="1" applyFont="1" applyFill="1" applyBorder="1" applyAlignment="1">
      <alignment horizontal="center" vertical="center" wrapText="1"/>
    </xf>
    <xf numFmtId="182" fontId="111" fillId="38" borderId="29" xfId="0" applyNumberFormat="1" applyFont="1" applyFill="1" applyBorder="1" applyAlignment="1" applyProtection="1">
      <alignment vertical="center"/>
      <protection/>
    </xf>
    <xf numFmtId="182" fontId="111" fillId="38" borderId="24" xfId="0" applyNumberFormat="1" applyFont="1" applyFill="1" applyBorder="1" applyAlignment="1" applyProtection="1">
      <alignment vertical="center"/>
      <protection/>
    </xf>
    <xf numFmtId="182" fontId="22" fillId="38" borderId="24" xfId="0" applyNumberFormat="1" applyFont="1" applyFill="1" applyBorder="1" applyAlignment="1" applyProtection="1">
      <alignment vertical="center"/>
      <protection/>
    </xf>
    <xf numFmtId="182" fontId="22" fillId="38" borderId="0" xfId="0" applyNumberFormat="1" applyFont="1" applyFill="1" applyBorder="1" applyAlignment="1" applyProtection="1">
      <alignment vertical="center"/>
      <protection/>
    </xf>
    <xf numFmtId="182" fontId="2" fillId="38" borderId="0" xfId="0" applyNumberFormat="1" applyFont="1" applyFill="1" applyBorder="1" applyAlignment="1" applyProtection="1">
      <alignment vertical="center"/>
      <protection/>
    </xf>
    <xf numFmtId="49" fontId="2" fillId="38" borderId="12" xfId="0" applyNumberFormat="1" applyFont="1" applyFill="1" applyBorder="1" applyAlignment="1" applyProtection="1">
      <alignment horizontal="center" vertical="center"/>
      <protection/>
    </xf>
    <xf numFmtId="49" fontId="112" fillId="38" borderId="12" xfId="0" applyNumberFormat="1" applyFont="1" applyFill="1" applyBorder="1" applyAlignment="1">
      <alignment horizontal="left" vertical="center" wrapText="1"/>
    </xf>
    <xf numFmtId="182" fontId="112" fillId="38" borderId="12" xfId="0" applyNumberFormat="1" applyFont="1" applyFill="1" applyBorder="1" applyAlignment="1" applyProtection="1">
      <alignment horizontal="center" vertical="center"/>
      <protection/>
    </xf>
    <xf numFmtId="186" fontId="115" fillId="38" borderId="13" xfId="0" applyNumberFormat="1" applyFont="1" applyFill="1" applyBorder="1" applyAlignment="1" applyProtection="1">
      <alignment horizontal="center" vertical="center"/>
      <protection/>
    </xf>
    <xf numFmtId="1" fontId="112" fillId="38" borderId="12" xfId="0" applyNumberFormat="1" applyFont="1" applyFill="1" applyBorder="1" applyAlignment="1">
      <alignment horizontal="center" vertical="center"/>
    </xf>
    <xf numFmtId="0" fontId="112" fillId="38" borderId="12" xfId="0" applyNumberFormat="1" applyFont="1" applyFill="1" applyBorder="1" applyAlignment="1">
      <alignment horizontal="center" vertical="center"/>
    </xf>
    <xf numFmtId="182" fontId="112" fillId="38" borderId="14" xfId="0" applyNumberFormat="1" applyFont="1" applyFill="1" applyBorder="1" applyAlignment="1" applyProtection="1">
      <alignment horizontal="center" vertical="center"/>
      <protection/>
    </xf>
    <xf numFmtId="182" fontId="111" fillId="38" borderId="14" xfId="0" applyNumberFormat="1" applyFont="1" applyFill="1" applyBorder="1" applyAlignment="1" applyProtection="1">
      <alignment vertical="center"/>
      <protection/>
    </xf>
    <xf numFmtId="182" fontId="111" fillId="38" borderId="12" xfId="0" applyNumberFormat="1" applyFont="1" applyFill="1" applyBorder="1" applyAlignment="1" applyProtection="1">
      <alignment vertical="center"/>
      <protection/>
    </xf>
    <xf numFmtId="182" fontId="22" fillId="38" borderId="12" xfId="0" applyNumberFormat="1" applyFont="1" applyFill="1" applyBorder="1" applyAlignment="1" applyProtection="1">
      <alignment vertical="center"/>
      <protection/>
    </xf>
    <xf numFmtId="186" fontId="116" fillId="38" borderId="13" xfId="0" applyNumberFormat="1" applyFont="1" applyFill="1" applyBorder="1" applyAlignment="1" applyProtection="1">
      <alignment horizontal="center" vertical="center"/>
      <protection/>
    </xf>
    <xf numFmtId="182" fontId="113" fillId="38" borderId="29" xfId="0" applyNumberFormat="1" applyFont="1" applyFill="1" applyBorder="1" applyAlignment="1" applyProtection="1">
      <alignment horizontal="center" vertical="center"/>
      <protection/>
    </xf>
    <xf numFmtId="1" fontId="113" fillId="38" borderId="13" xfId="0" applyNumberFormat="1" applyFont="1" applyFill="1" applyBorder="1" applyAlignment="1">
      <alignment horizontal="center" vertical="center" wrapText="1"/>
    </xf>
    <xf numFmtId="182" fontId="113" fillId="38" borderId="14" xfId="0" applyNumberFormat="1" applyFont="1" applyFill="1" applyBorder="1" applyAlignment="1" applyProtection="1">
      <alignment horizontal="center" vertical="center"/>
      <protection/>
    </xf>
    <xf numFmtId="182" fontId="113" fillId="38" borderId="12" xfId="0" applyNumberFormat="1" applyFont="1" applyFill="1" applyBorder="1" applyAlignment="1" applyProtection="1">
      <alignment horizontal="center" vertical="center"/>
      <protection/>
    </xf>
    <xf numFmtId="0" fontId="113" fillId="38" borderId="13" xfId="0" applyNumberFormat="1" applyFont="1" applyFill="1" applyBorder="1" applyAlignment="1">
      <alignment horizontal="center" vertical="center" wrapText="1"/>
    </xf>
    <xf numFmtId="182" fontId="113" fillId="38" borderId="14" xfId="0" applyNumberFormat="1" applyFont="1" applyFill="1" applyBorder="1" applyAlignment="1" applyProtection="1">
      <alignment vertical="center"/>
      <protection/>
    </xf>
    <xf numFmtId="182" fontId="113" fillId="38" borderId="12" xfId="0" applyNumberFormat="1" applyFont="1" applyFill="1" applyBorder="1" applyAlignment="1" applyProtection="1">
      <alignment vertical="center"/>
      <protection/>
    </xf>
    <xf numFmtId="182" fontId="40" fillId="38" borderId="12" xfId="0" applyNumberFormat="1" applyFont="1" applyFill="1" applyBorder="1" applyAlignment="1" applyProtection="1">
      <alignment vertical="center"/>
      <protection/>
    </xf>
    <xf numFmtId="1" fontId="116" fillId="38" borderId="12" xfId="0" applyNumberFormat="1" applyFont="1" applyFill="1" applyBorder="1" applyAlignment="1">
      <alignment horizontal="center" vertical="center"/>
    </xf>
    <xf numFmtId="0" fontId="116" fillId="38" borderId="12" xfId="0" applyNumberFormat="1" applyFont="1" applyFill="1" applyBorder="1" applyAlignment="1">
      <alignment horizontal="center" vertical="center"/>
    </xf>
    <xf numFmtId="186" fontId="118" fillId="0" borderId="13" xfId="0" applyNumberFormat="1" applyFont="1" applyFill="1" applyBorder="1" applyAlignment="1" applyProtection="1">
      <alignment horizontal="center" vertical="center"/>
      <protection/>
    </xf>
    <xf numFmtId="184" fontId="118" fillId="0" borderId="13" xfId="0" applyNumberFormat="1" applyFont="1" applyFill="1" applyBorder="1" applyAlignment="1" applyProtection="1">
      <alignment horizontal="center" vertical="center"/>
      <protection/>
    </xf>
    <xf numFmtId="0" fontId="118" fillId="0" borderId="67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183" fontId="26" fillId="0" borderId="16" xfId="0" applyNumberFormat="1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>
      <alignment horizontal="center" vertical="center" wrapText="1"/>
    </xf>
    <xf numFmtId="183" fontId="28" fillId="0" borderId="16" xfId="0" applyNumberFormat="1" applyFont="1" applyFill="1" applyBorder="1" applyAlignment="1" applyProtection="1">
      <alignment horizontal="center" vertical="center"/>
      <protection/>
    </xf>
    <xf numFmtId="186" fontId="118" fillId="0" borderId="37" xfId="0" applyNumberFormat="1" applyFont="1" applyFill="1" applyBorder="1" applyAlignment="1" applyProtection="1">
      <alignment horizontal="center" vertical="center"/>
      <protection/>
    </xf>
    <xf numFmtId="0" fontId="16" fillId="0" borderId="19" xfId="0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4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left" vertical="center" wrapText="1"/>
    </xf>
    <xf numFmtId="0" fontId="26" fillId="0" borderId="48" xfId="0" applyFont="1" applyFill="1" applyBorder="1" applyAlignment="1">
      <alignment horizontal="center" vertical="center" wrapText="1"/>
    </xf>
    <xf numFmtId="183" fontId="26" fillId="0" borderId="48" xfId="0" applyNumberFormat="1" applyFont="1" applyFill="1" applyBorder="1" applyAlignment="1" applyProtection="1">
      <alignment vertical="center"/>
      <protection/>
    </xf>
    <xf numFmtId="0" fontId="25" fillId="0" borderId="48" xfId="0" applyFont="1" applyFill="1" applyBorder="1" applyAlignment="1">
      <alignment horizontal="center" vertical="center" wrapText="1"/>
    </xf>
    <xf numFmtId="183" fontId="28" fillId="0" borderId="48" xfId="0" applyNumberFormat="1" applyFont="1" applyFill="1" applyBorder="1" applyAlignment="1" applyProtection="1">
      <alignment horizontal="center" vertical="center"/>
      <protection/>
    </xf>
    <xf numFmtId="186" fontId="118" fillId="0" borderId="48" xfId="0" applyNumberFormat="1" applyFont="1" applyFill="1" applyBorder="1" applyAlignment="1" applyProtection="1">
      <alignment horizontal="center" vertical="center"/>
      <protection/>
    </xf>
    <xf numFmtId="0" fontId="16" fillId="0" borderId="48" xfId="0" applyFont="1" applyFill="1" applyBorder="1" applyAlignment="1">
      <alignment horizontal="center" vertical="center" wrapText="1"/>
    </xf>
    <xf numFmtId="0" fontId="16" fillId="0" borderId="48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84" fontId="3" fillId="0" borderId="48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183" fontId="119" fillId="0" borderId="49" xfId="0" applyNumberFormat="1" applyFont="1" applyFill="1" applyBorder="1" applyAlignment="1" applyProtection="1">
      <alignment horizontal="center" vertical="center"/>
      <protection/>
    </xf>
    <xf numFmtId="183" fontId="119" fillId="0" borderId="48" xfId="0" applyNumberFormat="1" applyFont="1" applyFill="1" applyBorder="1" applyAlignment="1" applyProtection="1">
      <alignment horizontal="center" vertical="center"/>
      <protection/>
    </xf>
    <xf numFmtId="183" fontId="118" fillId="0" borderId="48" xfId="0" applyNumberFormat="1" applyFont="1" applyFill="1" applyBorder="1" applyAlignment="1" applyProtection="1">
      <alignment horizontal="center" vertical="center"/>
      <protection/>
    </xf>
    <xf numFmtId="184" fontId="119" fillId="0" borderId="30" xfId="0" applyNumberFormat="1" applyFont="1" applyFill="1" applyBorder="1" applyAlignment="1" applyProtection="1">
      <alignment horizontal="center" vertical="center"/>
      <protection/>
    </xf>
    <xf numFmtId="184" fontId="119" fillId="0" borderId="13" xfId="0" applyNumberFormat="1" applyFont="1" applyFill="1" applyBorder="1" applyAlignment="1" applyProtection="1">
      <alignment horizontal="center" vertical="center"/>
      <protection/>
    </xf>
    <xf numFmtId="184" fontId="118" fillId="38" borderId="12" xfId="0" applyNumberFormat="1" applyFont="1" applyFill="1" applyBorder="1" applyAlignment="1" applyProtection="1">
      <alignment horizontal="center" vertical="center"/>
      <protection/>
    </xf>
    <xf numFmtId="184" fontId="119" fillId="38" borderId="13" xfId="0" applyNumberFormat="1" applyFont="1" applyFill="1" applyBorder="1" applyAlignment="1" applyProtection="1">
      <alignment horizontal="center" vertical="center"/>
      <protection/>
    </xf>
    <xf numFmtId="186" fontId="119" fillId="0" borderId="13" xfId="0" applyNumberFormat="1" applyFont="1" applyFill="1" applyBorder="1" applyAlignment="1" applyProtection="1">
      <alignment horizontal="center" vertical="center"/>
      <protection/>
    </xf>
    <xf numFmtId="186" fontId="119" fillId="38" borderId="12" xfId="0" applyNumberFormat="1" applyFont="1" applyFill="1" applyBorder="1" applyAlignment="1" applyProtection="1">
      <alignment horizontal="center" vertical="center"/>
      <protection/>
    </xf>
    <xf numFmtId="184" fontId="118" fillId="38" borderId="13" xfId="0" applyNumberFormat="1" applyFont="1" applyFill="1" applyBorder="1" applyAlignment="1" applyProtection="1">
      <alignment horizontal="center" vertical="center"/>
      <protection/>
    </xf>
    <xf numFmtId="184" fontId="119" fillId="34" borderId="13" xfId="0" applyNumberFormat="1" applyFont="1" applyFill="1" applyBorder="1" applyAlignment="1" applyProtection="1">
      <alignment horizontal="center" vertical="center"/>
      <protection/>
    </xf>
    <xf numFmtId="184" fontId="118" fillId="34" borderId="13" xfId="0" applyNumberFormat="1" applyFont="1" applyFill="1" applyBorder="1" applyAlignment="1" applyProtection="1">
      <alignment horizontal="center" vertical="center"/>
      <protection/>
    </xf>
    <xf numFmtId="184" fontId="119" fillId="0" borderId="71" xfId="0" applyNumberFormat="1" applyFont="1" applyFill="1" applyBorder="1" applyAlignment="1" applyProtection="1">
      <alignment horizontal="center" vertical="center"/>
      <protection/>
    </xf>
    <xf numFmtId="184" fontId="118" fillId="38" borderId="37" xfId="0" applyNumberFormat="1" applyFont="1" applyFill="1" applyBorder="1" applyAlignment="1" applyProtection="1">
      <alignment horizontal="center" vertical="center"/>
      <protection/>
    </xf>
    <xf numFmtId="184" fontId="119" fillId="38" borderId="12" xfId="0" applyNumberFormat="1" applyFont="1" applyFill="1" applyBorder="1" applyAlignment="1" applyProtection="1">
      <alignment horizontal="center" vertical="center"/>
      <protection/>
    </xf>
    <xf numFmtId="0" fontId="2" fillId="36" borderId="29" xfId="0" applyNumberFormat="1" applyFont="1" applyFill="1" applyBorder="1" applyAlignment="1">
      <alignment horizontal="center" vertical="center" wrapText="1"/>
    </xf>
    <xf numFmtId="0" fontId="2" fillId="36" borderId="24" xfId="0" applyNumberFormat="1" applyFont="1" applyFill="1" applyBorder="1" applyAlignment="1">
      <alignment horizontal="center" vertical="center" wrapText="1"/>
    </xf>
    <xf numFmtId="0" fontId="2" fillId="36" borderId="25" xfId="0" applyNumberFormat="1" applyFont="1" applyFill="1" applyBorder="1" applyAlignment="1">
      <alignment horizontal="center" vertical="center" wrapText="1"/>
    </xf>
    <xf numFmtId="0" fontId="24" fillId="36" borderId="29" xfId="0" applyNumberFormat="1" applyFont="1" applyFill="1" applyBorder="1" applyAlignment="1" applyProtection="1">
      <alignment horizontal="center" vertical="center"/>
      <protection/>
    </xf>
    <xf numFmtId="184" fontId="118" fillId="0" borderId="12" xfId="0" applyNumberFormat="1" applyFont="1" applyFill="1" applyBorder="1" applyAlignment="1" applyProtection="1">
      <alignment horizontal="center" vertical="center"/>
      <protection/>
    </xf>
    <xf numFmtId="0" fontId="2" fillId="38" borderId="12" xfId="0" applyFont="1" applyFill="1" applyBorder="1" applyAlignment="1">
      <alignment horizontal="left" vertical="center" wrapText="1"/>
    </xf>
    <xf numFmtId="49" fontId="2" fillId="38" borderId="12" xfId="0" applyNumberFormat="1" applyFont="1" applyFill="1" applyBorder="1" applyAlignment="1">
      <alignment horizontal="left" vertical="center" wrapText="1"/>
    </xf>
    <xf numFmtId="0" fontId="16" fillId="38" borderId="12" xfId="0" applyFont="1" applyFill="1" applyBorder="1" applyAlignment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184" fontId="116" fillId="0" borderId="37" xfId="0" applyNumberFormat="1" applyFont="1" applyFill="1" applyBorder="1" applyAlignment="1" applyProtection="1">
      <alignment horizontal="center" vertical="center"/>
      <protection/>
    </xf>
    <xf numFmtId="0" fontId="16" fillId="0" borderId="17" xfId="0" applyNumberFormat="1" applyFont="1" applyFill="1" applyBorder="1" applyAlignment="1">
      <alignment horizontal="center" vertical="center"/>
    </xf>
    <xf numFmtId="184" fontId="118" fillId="0" borderId="24" xfId="0" applyNumberFormat="1" applyFont="1" applyFill="1" applyBorder="1" applyAlignment="1" applyProtection="1">
      <alignment horizontal="center" vertical="center"/>
      <protection/>
    </xf>
    <xf numFmtId="0" fontId="16" fillId="0" borderId="24" xfId="0" applyFont="1" applyFill="1" applyBorder="1" applyAlignment="1">
      <alignment horizontal="center" vertical="center" wrapText="1"/>
    </xf>
    <xf numFmtId="1" fontId="16" fillId="0" borderId="24" xfId="0" applyNumberFormat="1" applyFont="1" applyFill="1" applyBorder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/>
    </xf>
    <xf numFmtId="184" fontId="118" fillId="0" borderId="48" xfId="0" applyNumberFormat="1" applyFont="1" applyFill="1" applyBorder="1" applyAlignment="1" applyProtection="1">
      <alignment horizontal="center" vertical="center"/>
      <protection/>
    </xf>
    <xf numFmtId="1" fontId="16" fillId="0" borderId="48" xfId="0" applyNumberFormat="1" applyFont="1" applyFill="1" applyBorder="1" applyAlignment="1">
      <alignment horizontal="center" vertical="center"/>
    </xf>
    <xf numFmtId="0" fontId="16" fillId="0" borderId="48" xfId="0" applyNumberFormat="1" applyFont="1" applyFill="1" applyBorder="1" applyAlignment="1">
      <alignment horizontal="center" vertical="center"/>
    </xf>
    <xf numFmtId="1" fontId="16" fillId="0" borderId="48" xfId="0" applyNumberFormat="1" applyFont="1" applyFill="1" applyBorder="1" applyAlignment="1">
      <alignment horizontal="center" vertical="center" wrapText="1"/>
    </xf>
    <xf numFmtId="184" fontId="119" fillId="0" borderId="12" xfId="0" applyNumberFormat="1" applyFont="1" applyFill="1" applyBorder="1" applyAlignment="1" applyProtection="1">
      <alignment horizontal="center" vertical="center"/>
      <protection/>
    </xf>
    <xf numFmtId="184" fontId="119" fillId="0" borderId="16" xfId="0" applyNumberFormat="1" applyFont="1" applyFill="1" applyBorder="1" applyAlignment="1" applyProtection="1">
      <alignment horizontal="center" vertical="center"/>
      <protection/>
    </xf>
    <xf numFmtId="188" fontId="118" fillId="0" borderId="12" xfId="0" applyNumberFormat="1" applyFont="1" applyFill="1" applyBorder="1" applyAlignment="1" applyProtection="1">
      <alignment horizontal="center" vertical="center"/>
      <protection/>
    </xf>
    <xf numFmtId="188" fontId="119" fillId="0" borderId="12" xfId="0" applyNumberFormat="1" applyFont="1" applyFill="1" applyBorder="1" applyAlignment="1" applyProtection="1">
      <alignment horizontal="center" vertical="center"/>
      <protection/>
    </xf>
    <xf numFmtId="49" fontId="112" fillId="38" borderId="12" xfId="0" applyNumberFormat="1" applyFont="1" applyFill="1" applyBorder="1" applyAlignment="1">
      <alignment horizontal="center" vertical="center" wrapText="1"/>
    </xf>
    <xf numFmtId="0" fontId="112" fillId="38" borderId="12" xfId="0" applyFont="1" applyFill="1" applyBorder="1" applyAlignment="1">
      <alignment horizontal="left" vertical="center" wrapText="1"/>
    </xf>
    <xf numFmtId="0" fontId="112" fillId="38" borderId="12" xfId="0" applyFont="1" applyFill="1" applyBorder="1" applyAlignment="1">
      <alignment horizontal="center" vertical="center" wrapText="1"/>
    </xf>
    <xf numFmtId="1" fontId="112" fillId="38" borderId="12" xfId="0" applyNumberFormat="1" applyFont="1" applyFill="1" applyBorder="1" applyAlignment="1">
      <alignment horizontal="center" vertical="center" wrapText="1"/>
    </xf>
    <xf numFmtId="183" fontId="112" fillId="38" borderId="12" xfId="0" applyNumberFormat="1" applyFont="1" applyFill="1" applyBorder="1" applyAlignment="1" applyProtection="1">
      <alignment horizontal="center" vertical="center"/>
      <protection/>
    </xf>
    <xf numFmtId="188" fontId="119" fillId="38" borderId="12" xfId="0" applyNumberFormat="1" applyFont="1" applyFill="1" applyBorder="1" applyAlignment="1" applyProtection="1">
      <alignment horizontal="center" vertical="center"/>
      <protection/>
    </xf>
    <xf numFmtId="1" fontId="2" fillId="38" borderId="13" xfId="0" applyNumberFormat="1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 vertical="center" wrapText="1"/>
    </xf>
    <xf numFmtId="0" fontId="31" fillId="38" borderId="13" xfId="0" applyFont="1" applyFill="1" applyBorder="1" applyAlignment="1">
      <alignment horizontal="center" vertical="center" wrapText="1"/>
    </xf>
    <xf numFmtId="0" fontId="32" fillId="38" borderId="14" xfId="0" applyFont="1" applyFill="1" applyBorder="1" applyAlignment="1">
      <alignment vertical="center"/>
    </xf>
    <xf numFmtId="0" fontId="32" fillId="38" borderId="12" xfId="0" applyFont="1" applyFill="1" applyBorder="1" applyAlignment="1">
      <alignment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 wrapText="1"/>
    </xf>
    <xf numFmtId="184" fontId="2" fillId="38" borderId="0" xfId="0" applyNumberFormat="1" applyFont="1" applyFill="1" applyBorder="1" applyAlignment="1" applyProtection="1">
      <alignment vertical="center"/>
      <protection/>
    </xf>
    <xf numFmtId="0" fontId="113" fillId="38" borderId="12" xfId="0" applyFont="1" applyFill="1" applyBorder="1" applyAlignment="1">
      <alignment horizontal="left" vertical="center" wrapText="1"/>
    </xf>
    <xf numFmtId="188" fontId="113" fillId="38" borderId="12" xfId="0" applyNumberFormat="1" applyFont="1" applyFill="1" applyBorder="1" applyAlignment="1" applyProtection="1">
      <alignment horizontal="center" vertical="center"/>
      <protection/>
    </xf>
    <xf numFmtId="0" fontId="113" fillId="38" borderId="12" xfId="0" applyFont="1" applyFill="1" applyBorder="1" applyAlignment="1">
      <alignment horizontal="center" vertical="center" wrapText="1"/>
    </xf>
    <xf numFmtId="0" fontId="113" fillId="38" borderId="12" xfId="0" applyNumberFormat="1" applyFont="1" applyFill="1" applyBorder="1" applyAlignment="1">
      <alignment horizontal="center" vertical="center"/>
    </xf>
    <xf numFmtId="1" fontId="16" fillId="38" borderId="13" xfId="0" applyNumberFormat="1" applyFont="1" applyFill="1" applyBorder="1" applyAlignment="1">
      <alignment horizontal="center" vertical="center" wrapText="1"/>
    </xf>
    <xf numFmtId="0" fontId="36" fillId="38" borderId="14" xfId="0" applyFont="1" applyFill="1" applyBorder="1" applyAlignment="1">
      <alignment/>
    </xf>
    <xf numFmtId="0" fontId="16" fillId="38" borderId="26" xfId="0" applyFont="1" applyFill="1" applyBorder="1" applyAlignment="1">
      <alignment horizontal="center" vertical="center" wrapText="1"/>
    </xf>
    <xf numFmtId="0" fontId="37" fillId="38" borderId="13" xfId="0" applyFont="1" applyFill="1" applyBorder="1" applyAlignment="1">
      <alignment vertical="center"/>
    </xf>
    <xf numFmtId="188" fontId="119" fillId="38" borderId="36" xfId="0" applyNumberFormat="1" applyFont="1" applyFill="1" applyBorder="1" applyAlignment="1" applyProtection="1">
      <alignment horizontal="center" vertical="center"/>
      <protection/>
    </xf>
    <xf numFmtId="188" fontId="119" fillId="0" borderId="24" xfId="0" applyNumberFormat="1" applyFont="1" applyFill="1" applyBorder="1" applyAlignment="1" applyProtection="1">
      <alignment horizontal="center" vertical="center"/>
      <protection/>
    </xf>
    <xf numFmtId="188" fontId="119" fillId="38" borderId="24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182" fontId="2" fillId="35" borderId="0" xfId="0" applyNumberFormat="1" applyFont="1" applyFill="1" applyBorder="1" applyAlignment="1" applyProtection="1">
      <alignment vertical="center"/>
      <protection/>
    </xf>
    <xf numFmtId="182" fontId="3" fillId="35" borderId="10" xfId="0" applyNumberFormat="1" applyFont="1" applyFill="1" applyBorder="1" applyAlignment="1" applyProtection="1">
      <alignment horizontal="center" vertical="center" wrapText="1"/>
      <protection/>
    </xf>
    <xf numFmtId="183" fontId="3" fillId="35" borderId="11" xfId="0" applyNumberFormat="1" applyFont="1" applyFill="1" applyBorder="1" applyAlignment="1" applyProtection="1">
      <alignment horizontal="center" vertical="center"/>
      <protection/>
    </xf>
    <xf numFmtId="183" fontId="3" fillId="35" borderId="12" xfId="0" applyNumberFormat="1" applyFont="1" applyFill="1" applyBorder="1" applyAlignment="1" applyProtection="1">
      <alignment horizontal="center" vertical="center"/>
      <protection/>
    </xf>
    <xf numFmtId="183" fontId="3" fillId="35" borderId="13" xfId="0" applyNumberFormat="1" applyFont="1" applyFill="1" applyBorder="1" applyAlignment="1" applyProtection="1">
      <alignment horizontal="center" vertical="center"/>
      <protection/>
    </xf>
    <xf numFmtId="183" fontId="3" fillId="35" borderId="14" xfId="0" applyNumberFormat="1" applyFont="1" applyFill="1" applyBorder="1" applyAlignment="1" applyProtection="1">
      <alignment horizontal="center" vertical="center"/>
      <protection/>
    </xf>
    <xf numFmtId="0" fontId="3" fillId="35" borderId="15" xfId="0" applyNumberFormat="1" applyFont="1" applyFill="1" applyBorder="1" applyAlignment="1" applyProtection="1">
      <alignment horizontal="center" vertical="center"/>
      <protection/>
    </xf>
    <xf numFmtId="49" fontId="3" fillId="35" borderId="16" xfId="0" applyNumberFormat="1" applyFont="1" applyFill="1" applyBorder="1" applyAlignment="1" applyProtection="1">
      <alignment horizontal="center" vertical="center"/>
      <protection/>
    </xf>
    <xf numFmtId="182" fontId="3" fillId="35" borderId="16" xfId="0" applyNumberFormat="1" applyFont="1" applyFill="1" applyBorder="1" applyAlignment="1" applyProtection="1">
      <alignment horizontal="center" vertical="center"/>
      <protection/>
    </xf>
    <xf numFmtId="182" fontId="3" fillId="35" borderId="16" xfId="0" applyNumberFormat="1" applyFont="1" applyFill="1" applyBorder="1" applyAlignment="1" applyProtection="1">
      <alignment horizontal="center"/>
      <protection/>
    </xf>
    <xf numFmtId="182" fontId="3" fillId="35" borderId="17" xfId="0" applyNumberFormat="1" applyFont="1" applyFill="1" applyBorder="1" applyAlignment="1" applyProtection="1">
      <alignment horizontal="center" vertical="center"/>
      <protection/>
    </xf>
    <xf numFmtId="182" fontId="3" fillId="35" borderId="18" xfId="0" applyNumberFormat="1" applyFont="1" applyFill="1" applyBorder="1" applyAlignment="1" applyProtection="1">
      <alignment horizontal="center" vertical="center"/>
      <protection/>
    </xf>
    <xf numFmtId="182" fontId="3" fillId="35" borderId="19" xfId="0" applyNumberFormat="1" applyFont="1" applyFill="1" applyBorder="1" applyAlignment="1" applyProtection="1">
      <alignment horizontal="center" vertical="center"/>
      <protection/>
    </xf>
    <xf numFmtId="182" fontId="3" fillId="35" borderId="20" xfId="0" applyNumberFormat="1" applyFont="1" applyFill="1" applyBorder="1" applyAlignment="1" applyProtection="1">
      <alignment horizontal="center" vertical="center"/>
      <protection/>
    </xf>
    <xf numFmtId="182" fontId="3" fillId="35" borderId="21" xfId="0" applyNumberFormat="1" applyFont="1" applyFill="1" applyBorder="1" applyAlignment="1" applyProtection="1">
      <alignment horizontal="center" vertical="center"/>
      <protection/>
    </xf>
    <xf numFmtId="182" fontId="3" fillId="35" borderId="23" xfId="0" applyNumberFormat="1" applyFont="1" applyFill="1" applyBorder="1" applyAlignment="1" applyProtection="1">
      <alignment horizontal="center" vertical="center"/>
      <protection/>
    </xf>
    <xf numFmtId="182" fontId="3" fillId="35" borderId="22" xfId="0" applyNumberFormat="1" applyFont="1" applyFill="1" applyBorder="1" applyAlignment="1" applyProtection="1">
      <alignment horizontal="center" vertical="center"/>
      <protection/>
    </xf>
    <xf numFmtId="49" fontId="3" fillId="35" borderId="24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182" fontId="2" fillId="35" borderId="24" xfId="0" applyNumberFormat="1" applyFont="1" applyFill="1" applyBorder="1" applyAlignment="1" applyProtection="1">
      <alignment horizontal="center" vertical="center" wrapText="1"/>
      <protection/>
    </xf>
    <xf numFmtId="184" fontId="16" fillId="35" borderId="10" xfId="0" applyNumberFormat="1" applyFont="1" applyFill="1" applyBorder="1" applyAlignment="1" applyProtection="1">
      <alignment horizontal="center" vertical="center"/>
      <protection/>
    </xf>
    <xf numFmtId="0" fontId="16" fillId="35" borderId="29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82" fontId="3" fillId="35" borderId="29" xfId="0" applyNumberFormat="1" applyFont="1" applyFill="1" applyBorder="1" applyAlignment="1" applyProtection="1">
      <alignment vertical="center"/>
      <protection/>
    </xf>
    <xf numFmtId="182" fontId="3" fillId="35" borderId="24" xfId="0" applyNumberFormat="1" applyFont="1" applyFill="1" applyBorder="1" applyAlignment="1" applyProtection="1">
      <alignment vertical="center"/>
      <protection/>
    </xf>
    <xf numFmtId="182" fontId="3" fillId="35" borderId="30" xfId="0" applyNumberFormat="1" applyFont="1" applyFill="1" applyBorder="1" applyAlignment="1" applyProtection="1">
      <alignment vertical="center"/>
      <protection/>
    </xf>
    <xf numFmtId="188" fontId="2" fillId="35" borderId="0" xfId="0" applyNumberFormat="1" applyFont="1" applyFill="1" applyBorder="1" applyAlignment="1" applyProtection="1">
      <alignment vertical="center"/>
      <protection/>
    </xf>
    <xf numFmtId="49" fontId="3" fillId="35" borderId="12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182" fontId="2" fillId="35" borderId="12" xfId="0" applyNumberFormat="1" applyFont="1" applyFill="1" applyBorder="1" applyAlignment="1" applyProtection="1">
      <alignment horizontal="center" vertical="center" wrapText="1"/>
      <protection/>
    </xf>
    <xf numFmtId="184" fontId="16" fillId="35" borderId="13" xfId="0" applyNumberFormat="1" applyFont="1" applyFill="1" applyBorder="1" applyAlignment="1" applyProtection="1">
      <alignment horizontal="center" vertical="center"/>
      <protection/>
    </xf>
    <xf numFmtId="0" fontId="16" fillId="35" borderId="14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182" fontId="3" fillId="35" borderId="14" xfId="0" applyNumberFormat="1" applyFont="1" applyFill="1" applyBorder="1" applyAlignment="1" applyProtection="1">
      <alignment vertical="center"/>
      <protection/>
    </xf>
    <xf numFmtId="182" fontId="3" fillId="35" borderId="12" xfId="0" applyNumberFormat="1" applyFont="1" applyFill="1" applyBorder="1" applyAlignment="1" applyProtection="1">
      <alignment vertical="center"/>
      <protection/>
    </xf>
    <xf numFmtId="49" fontId="3" fillId="35" borderId="12" xfId="0" applyNumberFormat="1" applyFont="1" applyFill="1" applyBorder="1" applyAlignment="1" applyProtection="1">
      <alignment horizontal="center" vertical="center"/>
      <protection/>
    </xf>
    <xf numFmtId="49" fontId="2" fillId="35" borderId="12" xfId="0" applyNumberFormat="1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184" fontId="3" fillId="35" borderId="14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vertical="center" wrapText="1"/>
    </xf>
    <xf numFmtId="49" fontId="16" fillId="35" borderId="12" xfId="0" applyNumberFormat="1" applyFont="1" applyFill="1" applyBorder="1" applyAlignment="1">
      <alignment horizontal="center" vertical="center" wrapText="1"/>
    </xf>
    <xf numFmtId="182" fontId="16" fillId="35" borderId="12" xfId="0" applyNumberFormat="1" applyFont="1" applyFill="1" applyBorder="1" applyAlignment="1" applyProtection="1">
      <alignment horizontal="center" vertical="center" wrapText="1"/>
      <protection/>
    </xf>
    <xf numFmtId="185" fontId="16" fillId="35" borderId="12" xfId="0" applyNumberFormat="1" applyFont="1" applyFill="1" applyBorder="1" applyAlignment="1" applyProtection="1">
      <alignment horizontal="center" vertical="center"/>
      <protection/>
    </xf>
    <xf numFmtId="185" fontId="16" fillId="35" borderId="26" xfId="0" applyNumberFormat="1" applyFont="1" applyFill="1" applyBorder="1" applyAlignment="1" applyProtection="1">
      <alignment horizontal="center" vertical="center"/>
      <protection/>
    </xf>
    <xf numFmtId="0" fontId="16" fillId="35" borderId="12" xfId="0" applyNumberFormat="1" applyFont="1" applyFill="1" applyBorder="1" applyAlignment="1">
      <alignment horizontal="center" vertical="center" wrapText="1"/>
    </xf>
    <xf numFmtId="49" fontId="16" fillId="35" borderId="12" xfId="0" applyNumberFormat="1" applyFont="1" applyFill="1" applyBorder="1" applyAlignment="1">
      <alignment horizontal="left" vertical="center" wrapText="1"/>
    </xf>
    <xf numFmtId="183" fontId="24" fillId="35" borderId="12" xfId="0" applyNumberFormat="1" applyFont="1" applyFill="1" applyBorder="1" applyAlignment="1" applyProtection="1">
      <alignment horizontal="center" vertical="center"/>
      <protection/>
    </xf>
    <xf numFmtId="182" fontId="16" fillId="35" borderId="12" xfId="0" applyNumberFormat="1" applyFont="1" applyFill="1" applyBorder="1" applyAlignment="1" applyProtection="1">
      <alignment horizontal="center" vertical="center"/>
      <protection/>
    </xf>
    <xf numFmtId="182" fontId="16" fillId="35" borderId="26" xfId="0" applyNumberFormat="1" applyFont="1" applyFill="1" applyBorder="1" applyAlignment="1" applyProtection="1">
      <alignment horizontal="center" vertical="center"/>
      <protection/>
    </xf>
    <xf numFmtId="0" fontId="15" fillId="35" borderId="13" xfId="0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 wrapText="1"/>
    </xf>
    <xf numFmtId="1" fontId="16" fillId="35" borderId="13" xfId="0" applyNumberFormat="1" applyFont="1" applyFill="1" applyBorder="1" applyAlignment="1">
      <alignment horizontal="center" vertical="center" wrapText="1"/>
    </xf>
    <xf numFmtId="1" fontId="2" fillId="35" borderId="14" xfId="0" applyNumberFormat="1" applyFont="1" applyFill="1" applyBorder="1" applyAlignment="1">
      <alignment horizontal="center" vertical="center" wrapText="1"/>
    </xf>
    <xf numFmtId="182" fontId="2" fillId="35" borderId="12" xfId="0" applyNumberFormat="1" applyFont="1" applyFill="1" applyBorder="1" applyAlignment="1" applyProtection="1">
      <alignment vertical="center"/>
      <protection/>
    </xf>
    <xf numFmtId="184" fontId="2" fillId="35" borderId="12" xfId="0" applyNumberFormat="1" applyFont="1" applyFill="1" applyBorder="1" applyAlignment="1" applyProtection="1">
      <alignment horizontal="center" vertical="center"/>
      <protection/>
    </xf>
    <xf numFmtId="0" fontId="16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1" fontId="3" fillId="35" borderId="12" xfId="0" applyNumberFormat="1" applyFont="1" applyFill="1" applyBorder="1" applyAlignment="1">
      <alignment horizontal="center" vertical="center" wrapText="1"/>
    </xf>
    <xf numFmtId="184" fontId="3" fillId="35" borderId="12" xfId="0" applyNumberFormat="1" applyFont="1" applyFill="1" applyBorder="1" applyAlignment="1">
      <alignment horizontal="center" vertical="center" wrapText="1"/>
    </xf>
    <xf numFmtId="49" fontId="3" fillId="35" borderId="16" xfId="0" applyNumberFormat="1" applyFont="1" applyFill="1" applyBorder="1" applyAlignment="1">
      <alignment horizontal="center" vertical="center" wrapText="1"/>
    </xf>
    <xf numFmtId="0" fontId="16" fillId="35" borderId="19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16" fillId="35" borderId="37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184" fontId="3" fillId="35" borderId="16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49" fontId="3" fillId="35" borderId="48" xfId="0" applyNumberFormat="1" applyFont="1" applyFill="1" applyBorder="1" applyAlignment="1">
      <alignment horizontal="center" vertical="center" wrapText="1"/>
    </xf>
    <xf numFmtId="0" fontId="16" fillId="35" borderId="64" xfId="0" applyFont="1" applyFill="1" applyBorder="1" applyAlignment="1">
      <alignment horizontal="center" vertical="center" wrapText="1"/>
    </xf>
    <xf numFmtId="0" fontId="2" fillId="35" borderId="64" xfId="0" applyFont="1" applyFill="1" applyBorder="1" applyAlignment="1">
      <alignment horizontal="center" vertical="center" wrapText="1"/>
    </xf>
    <xf numFmtId="184" fontId="3" fillId="35" borderId="48" xfId="0" applyNumberFormat="1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16" fillId="35" borderId="48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wrapText="1"/>
    </xf>
    <xf numFmtId="184" fontId="3" fillId="35" borderId="49" xfId="0" applyNumberFormat="1" applyFont="1" applyFill="1" applyBorder="1" applyAlignment="1">
      <alignment horizontal="center" vertical="center" wrapText="1"/>
    </xf>
    <xf numFmtId="0" fontId="3" fillId="35" borderId="72" xfId="0" applyFont="1" applyFill="1" applyBorder="1" applyAlignment="1">
      <alignment horizontal="center" vertical="center" wrapText="1"/>
    </xf>
    <xf numFmtId="0" fontId="2" fillId="35" borderId="66" xfId="0" applyNumberFormat="1" applyFont="1" applyFill="1" applyBorder="1" applyAlignment="1">
      <alignment horizontal="left" vertical="center" wrapText="1"/>
    </xf>
    <xf numFmtId="0" fontId="2" fillId="35" borderId="48" xfId="0" applyNumberFormat="1" applyFont="1" applyFill="1" applyBorder="1" applyAlignment="1">
      <alignment horizontal="center" vertical="center" wrapText="1"/>
    </xf>
    <xf numFmtId="0" fontId="2" fillId="35" borderId="49" xfId="0" applyNumberFormat="1" applyFont="1" applyFill="1" applyBorder="1" applyAlignment="1">
      <alignment horizontal="center" vertical="center" wrapText="1"/>
    </xf>
    <xf numFmtId="0" fontId="2" fillId="35" borderId="50" xfId="0" applyNumberFormat="1" applyFont="1" applyFill="1" applyBorder="1" applyAlignment="1">
      <alignment horizontal="center" vertical="center" wrapText="1"/>
    </xf>
    <xf numFmtId="0" fontId="2" fillId="35" borderId="67" xfId="0" applyNumberFormat="1" applyFont="1" applyFill="1" applyBorder="1" applyAlignment="1">
      <alignment horizontal="center" vertical="center" wrapText="1"/>
    </xf>
    <xf numFmtId="0" fontId="2" fillId="35" borderId="54" xfId="0" applyNumberFormat="1" applyFont="1" applyFill="1" applyBorder="1" applyAlignment="1">
      <alignment horizontal="center" vertical="center" wrapText="1"/>
    </xf>
    <xf numFmtId="0" fontId="3" fillId="35" borderId="27" xfId="0" applyNumberFormat="1" applyFont="1" applyFill="1" applyBorder="1" applyAlignment="1">
      <alignment horizontal="center" vertical="center" wrapText="1"/>
    </xf>
    <xf numFmtId="0" fontId="3" fillId="35" borderId="28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49" fontId="3" fillId="35" borderId="69" xfId="0" applyNumberFormat="1" applyFont="1" applyFill="1" applyBorder="1" applyAlignment="1">
      <alignment horizontal="center" vertical="center" wrapText="1"/>
    </xf>
    <xf numFmtId="0" fontId="3" fillId="35" borderId="29" xfId="0" applyNumberFormat="1" applyFont="1" applyFill="1" applyBorder="1" applyAlignment="1">
      <alignment horizontal="center" vertical="center" wrapText="1"/>
    </xf>
    <xf numFmtId="0" fontId="3" fillId="35" borderId="24" xfId="0" applyNumberFormat="1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left" vertical="top" wrapText="1"/>
    </xf>
    <xf numFmtId="0" fontId="16" fillId="35" borderId="24" xfId="0" applyFont="1" applyFill="1" applyBorder="1" applyAlignment="1">
      <alignment horizontal="left" vertical="top" wrapText="1"/>
    </xf>
    <xf numFmtId="0" fontId="16" fillId="35" borderId="10" xfId="0" applyFont="1" applyFill="1" applyBorder="1" applyAlignment="1">
      <alignment horizontal="left" vertical="top" wrapText="1"/>
    </xf>
    <xf numFmtId="0" fontId="23" fillId="35" borderId="49" xfId="0" applyNumberFormat="1" applyFont="1" applyFill="1" applyBorder="1" applyAlignment="1" applyProtection="1">
      <alignment horizontal="center" vertical="center"/>
      <protection/>
    </xf>
    <xf numFmtId="0" fontId="24" fillId="35" borderId="0" xfId="0" applyNumberFormat="1" applyFont="1" applyFill="1" applyBorder="1" applyAlignment="1" applyProtection="1">
      <alignment horizontal="center" vertical="center"/>
      <protection/>
    </xf>
    <xf numFmtId="0" fontId="23" fillId="35" borderId="48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>
      <alignment horizontal="center" vertical="center"/>
    </xf>
    <xf numFmtId="0" fontId="2" fillId="35" borderId="24" xfId="0" applyNumberFormat="1" applyFont="1" applyFill="1" applyBorder="1" applyAlignment="1" applyProtection="1">
      <alignment horizontal="center" vertical="center"/>
      <protection/>
    </xf>
    <xf numFmtId="1" fontId="2" fillId="35" borderId="29" xfId="0" applyNumberFormat="1" applyFont="1" applyFill="1" applyBorder="1" applyAlignment="1">
      <alignment horizontal="center" vertical="center"/>
    </xf>
    <xf numFmtId="1" fontId="2" fillId="35" borderId="24" xfId="0" applyNumberFormat="1" applyFont="1" applyFill="1" applyBorder="1" applyAlignment="1">
      <alignment horizontal="center" vertical="center"/>
    </xf>
    <xf numFmtId="0" fontId="2" fillId="35" borderId="24" xfId="0" applyNumberFormat="1" applyFont="1" applyFill="1" applyBorder="1" applyAlignment="1">
      <alignment horizontal="center" vertical="center"/>
    </xf>
    <xf numFmtId="1" fontId="2" fillId="35" borderId="29" xfId="0" applyNumberFormat="1" applyFont="1" applyFill="1" applyBorder="1" applyAlignment="1">
      <alignment horizontal="center" vertical="center" wrapText="1"/>
    </xf>
    <xf numFmtId="0" fontId="2" fillId="35" borderId="24" xfId="0" applyNumberFormat="1" applyFont="1" applyFill="1" applyBorder="1" applyAlignment="1">
      <alignment horizontal="center" vertical="center" wrapText="1"/>
    </xf>
    <xf numFmtId="0" fontId="2" fillId="35" borderId="30" xfId="0" applyNumberFormat="1" applyFont="1" applyFill="1" applyBorder="1" applyAlignment="1">
      <alignment horizontal="center" vertical="center" wrapText="1"/>
    </xf>
    <xf numFmtId="0" fontId="2" fillId="35" borderId="29" xfId="0" applyNumberFormat="1" applyFont="1" applyFill="1" applyBorder="1" applyAlignment="1">
      <alignment horizontal="center" vertical="center" wrapText="1"/>
    </xf>
    <xf numFmtId="0" fontId="2" fillId="35" borderId="14" xfId="0" applyNumberFormat="1" applyFont="1" applyFill="1" applyBorder="1" applyAlignment="1">
      <alignment horizontal="center" vertical="center" wrapText="1"/>
    </xf>
    <xf numFmtId="0" fontId="2" fillId="35" borderId="12" xfId="0" applyNumberFormat="1" applyFont="1" applyFill="1" applyBorder="1" applyAlignment="1">
      <alignment horizontal="center" vertical="center" wrapText="1"/>
    </xf>
    <xf numFmtId="0" fontId="24" fillId="35" borderId="12" xfId="0" applyNumberFormat="1" applyFont="1" applyFill="1" applyBorder="1" applyAlignment="1" applyProtection="1">
      <alignment horizontal="center" vertical="center"/>
      <protection/>
    </xf>
    <xf numFmtId="49" fontId="2" fillId="35" borderId="12" xfId="0" applyNumberFormat="1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 applyProtection="1">
      <alignment horizontal="center" vertical="center"/>
      <protection/>
    </xf>
    <xf numFmtId="1" fontId="2" fillId="35" borderId="12" xfId="0" applyNumberFormat="1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>
      <alignment horizontal="center" vertical="center"/>
    </xf>
    <xf numFmtId="1" fontId="2" fillId="35" borderId="13" xfId="0" applyNumberFormat="1" applyFont="1" applyFill="1" applyBorder="1" applyAlignment="1">
      <alignment horizontal="center" vertical="center" wrapText="1"/>
    </xf>
    <xf numFmtId="0" fontId="2" fillId="35" borderId="13" xfId="0" applyNumberFormat="1" applyFont="1" applyFill="1" applyBorder="1" applyAlignment="1">
      <alignment horizontal="center" vertical="center" wrapText="1"/>
    </xf>
    <xf numFmtId="1" fontId="16" fillId="35" borderId="12" xfId="0" applyNumberFormat="1" applyFont="1" applyFill="1" applyBorder="1" applyAlignment="1">
      <alignment horizontal="center" vertical="center"/>
    </xf>
    <xf numFmtId="0" fontId="16" fillId="35" borderId="12" xfId="0" applyNumberFormat="1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NumberFormat="1" applyFont="1" applyFill="1" applyBorder="1" applyAlignment="1">
      <alignment horizontal="center" vertical="center" wrapText="1"/>
    </xf>
    <xf numFmtId="0" fontId="2" fillId="35" borderId="28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1" fontId="16" fillId="35" borderId="29" xfId="0" applyNumberFormat="1" applyFont="1" applyFill="1" applyBorder="1" applyAlignment="1">
      <alignment horizontal="center" vertical="center"/>
    </xf>
    <xf numFmtId="1" fontId="16" fillId="35" borderId="14" xfId="0" applyNumberFormat="1" applyFont="1" applyFill="1" applyBorder="1" applyAlignment="1">
      <alignment horizontal="center" vertical="center" wrapText="1"/>
    </xf>
    <xf numFmtId="1" fontId="16" fillId="35" borderId="29" xfId="0" applyNumberFormat="1" applyFont="1" applyFill="1" applyBorder="1" applyAlignment="1">
      <alignment horizontal="center" vertical="center" wrapText="1"/>
    </xf>
    <xf numFmtId="0" fontId="2" fillId="35" borderId="25" xfId="0" applyNumberFormat="1" applyFont="1" applyFill="1" applyBorder="1" applyAlignment="1">
      <alignment horizontal="center" vertical="center" wrapText="1"/>
    </xf>
    <xf numFmtId="0" fontId="24" fillId="35" borderId="29" xfId="0" applyNumberFormat="1" applyFont="1" applyFill="1" applyBorder="1" applyAlignment="1" applyProtection="1">
      <alignment horizontal="center" vertical="center"/>
      <protection/>
    </xf>
    <xf numFmtId="183" fontId="2" fillId="35" borderId="12" xfId="0" applyNumberFormat="1" applyFont="1" applyFill="1" applyBorder="1" applyAlignment="1" applyProtection="1">
      <alignment horizontal="center" vertical="center"/>
      <protection/>
    </xf>
    <xf numFmtId="1" fontId="2" fillId="35" borderId="12" xfId="0" applyNumberFormat="1" applyFont="1" applyFill="1" applyBorder="1" applyAlignment="1">
      <alignment horizontal="center" vertical="center" wrapText="1"/>
    </xf>
    <xf numFmtId="0" fontId="32" fillId="35" borderId="13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32" fillId="35" borderId="12" xfId="0" applyFont="1" applyFill="1" applyBorder="1" applyAlignment="1">
      <alignment vertical="center"/>
    </xf>
    <xf numFmtId="0" fontId="2" fillId="35" borderId="29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32" fillId="35" borderId="14" xfId="0" applyFont="1" applyFill="1" applyBorder="1" applyAlignment="1">
      <alignment vertical="center"/>
    </xf>
    <xf numFmtId="182" fontId="16" fillId="35" borderId="12" xfId="0" applyNumberFormat="1" applyFont="1" applyFill="1" applyBorder="1" applyAlignment="1" applyProtection="1">
      <alignment vertical="center"/>
      <protection/>
    </xf>
    <xf numFmtId="0" fontId="37" fillId="35" borderId="13" xfId="0" applyFont="1" applyFill="1" applyBorder="1" applyAlignment="1">
      <alignment vertical="center"/>
    </xf>
    <xf numFmtId="0" fontId="37" fillId="35" borderId="14" xfId="0" applyFont="1" applyFill="1" applyBorder="1" applyAlignment="1">
      <alignment vertical="center"/>
    </xf>
    <xf numFmtId="0" fontId="16" fillId="35" borderId="12" xfId="0" applyFont="1" applyFill="1" applyBorder="1" applyAlignment="1">
      <alignment horizontal="center" vertical="center"/>
    </xf>
    <xf numFmtId="0" fontId="37" fillId="35" borderId="12" xfId="0" applyFont="1" applyFill="1" applyBorder="1" applyAlignment="1">
      <alignment vertical="center"/>
    </xf>
    <xf numFmtId="184" fontId="2" fillId="35" borderId="13" xfId="0" applyNumberFormat="1" applyFont="1" applyFill="1" applyBorder="1" applyAlignment="1" applyProtection="1">
      <alignment horizontal="center" vertical="center"/>
      <protection/>
    </xf>
    <xf numFmtId="182" fontId="22" fillId="35" borderId="24" xfId="0" applyNumberFormat="1" applyFont="1" applyFill="1" applyBorder="1" applyAlignment="1" applyProtection="1">
      <alignment vertical="center"/>
      <protection/>
    </xf>
    <xf numFmtId="182" fontId="22" fillId="35" borderId="0" xfId="0" applyNumberFormat="1" applyFont="1" applyFill="1" applyBorder="1" applyAlignment="1" applyProtection="1">
      <alignment vertical="center"/>
      <protection/>
    </xf>
    <xf numFmtId="182" fontId="22" fillId="35" borderId="12" xfId="0" applyNumberFormat="1" applyFont="1" applyFill="1" applyBorder="1" applyAlignment="1" applyProtection="1">
      <alignment vertical="center"/>
      <protection/>
    </xf>
    <xf numFmtId="182" fontId="40" fillId="35" borderId="12" xfId="0" applyNumberFormat="1" applyFont="1" applyFill="1" applyBorder="1" applyAlignment="1" applyProtection="1">
      <alignment vertical="center"/>
      <protection/>
    </xf>
    <xf numFmtId="49" fontId="2" fillId="35" borderId="12" xfId="0" applyNumberFormat="1" applyFont="1" applyFill="1" applyBorder="1" applyAlignment="1">
      <alignment vertical="center" wrapText="1"/>
    </xf>
    <xf numFmtId="0" fontId="2" fillId="35" borderId="0" xfId="0" applyNumberFormat="1" applyFont="1" applyFill="1" applyBorder="1" applyAlignment="1">
      <alignment horizontal="center" vertical="center" wrapText="1"/>
    </xf>
    <xf numFmtId="49" fontId="24" fillId="35" borderId="0" xfId="0" applyNumberFormat="1" applyFont="1" applyFill="1" applyBorder="1" applyAlignment="1" applyProtection="1">
      <alignment horizontal="center" vertical="center"/>
      <protection/>
    </xf>
    <xf numFmtId="0" fontId="30" fillId="35" borderId="0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/>
    </xf>
    <xf numFmtId="0" fontId="16" fillId="35" borderId="19" xfId="0" applyNumberFormat="1" applyFont="1" applyFill="1" applyBorder="1" applyAlignment="1">
      <alignment horizontal="center" vertical="center" wrapText="1"/>
    </xf>
    <xf numFmtId="0" fontId="16" fillId="35" borderId="16" xfId="0" applyNumberFormat="1" applyFont="1" applyFill="1" applyBorder="1" applyAlignment="1">
      <alignment horizontal="center" vertical="center" wrapText="1"/>
    </xf>
    <xf numFmtId="0" fontId="16" fillId="35" borderId="37" xfId="0" applyNumberFormat="1" applyFont="1" applyFill="1" applyBorder="1" applyAlignment="1">
      <alignment horizontal="center" vertical="center" wrapText="1"/>
    </xf>
    <xf numFmtId="49" fontId="2" fillId="35" borderId="62" xfId="0" applyNumberFormat="1" applyFont="1" applyFill="1" applyBorder="1" applyAlignment="1">
      <alignment horizontal="center" vertical="center"/>
    </xf>
    <xf numFmtId="0" fontId="2" fillId="35" borderId="62" xfId="0" applyNumberFormat="1" applyFont="1" applyFill="1" applyBorder="1" applyAlignment="1" applyProtection="1">
      <alignment horizontal="center" vertical="center"/>
      <protection/>
    </xf>
    <xf numFmtId="1" fontId="16" fillId="35" borderId="62" xfId="0" applyNumberFormat="1" applyFont="1" applyFill="1" applyBorder="1" applyAlignment="1">
      <alignment horizontal="center" vertical="center" wrapText="1"/>
    </xf>
    <xf numFmtId="0" fontId="16" fillId="35" borderId="62" xfId="0" applyNumberFormat="1" applyFont="1" applyFill="1" applyBorder="1" applyAlignment="1">
      <alignment horizontal="center" vertical="center" wrapText="1"/>
    </xf>
    <xf numFmtId="0" fontId="16" fillId="35" borderId="63" xfId="0" applyNumberFormat="1" applyFont="1" applyFill="1" applyBorder="1" applyAlignment="1">
      <alignment horizontal="center" vertical="center" wrapText="1"/>
    </xf>
    <xf numFmtId="0" fontId="2" fillId="35" borderId="26" xfId="0" applyNumberFormat="1" applyFont="1" applyFill="1" applyBorder="1" applyAlignment="1">
      <alignment horizontal="center" vertical="center" wrapText="1"/>
    </xf>
    <xf numFmtId="0" fontId="16" fillId="35" borderId="14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1" fontId="2" fillId="35" borderId="37" xfId="0" applyNumberFormat="1" applyFont="1" applyFill="1" applyBorder="1" applyAlignment="1">
      <alignment horizontal="center" vertical="center" wrapText="1"/>
    </xf>
    <xf numFmtId="0" fontId="2" fillId="35" borderId="37" xfId="0" applyNumberFormat="1" applyFont="1" applyFill="1" applyBorder="1" applyAlignment="1">
      <alignment horizontal="center" vertical="center" wrapText="1"/>
    </xf>
    <xf numFmtId="0" fontId="2" fillId="35" borderId="26" xfId="0" applyNumberFormat="1" applyFont="1" applyFill="1" applyBorder="1" applyAlignment="1">
      <alignment horizontal="center" vertical="center"/>
    </xf>
    <xf numFmtId="1" fontId="16" fillId="35" borderId="16" xfId="0" applyNumberFormat="1" applyFont="1" applyFill="1" applyBorder="1" applyAlignment="1">
      <alignment horizontal="center" vertical="center"/>
    </xf>
    <xf numFmtId="0" fontId="16" fillId="35" borderId="16" xfId="0" applyNumberFormat="1" applyFont="1" applyFill="1" applyBorder="1" applyAlignment="1">
      <alignment horizontal="center" vertical="center"/>
    </xf>
    <xf numFmtId="1" fontId="16" fillId="35" borderId="37" xfId="0" applyNumberFormat="1" applyFont="1" applyFill="1" applyBorder="1" applyAlignment="1">
      <alignment horizontal="center" vertical="center" wrapText="1"/>
    </xf>
    <xf numFmtId="0" fontId="16" fillId="35" borderId="13" xfId="0" applyNumberFormat="1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/>
    </xf>
    <xf numFmtId="182" fontId="2" fillId="35" borderId="0" xfId="0" applyNumberFormat="1" applyFont="1" applyFill="1" applyBorder="1" applyAlignment="1" applyProtection="1">
      <alignment horizontal="left" vertical="center" wrapText="1"/>
      <protection/>
    </xf>
    <xf numFmtId="0" fontId="2" fillId="35" borderId="16" xfId="0" applyNumberFormat="1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 wrapText="1"/>
    </xf>
    <xf numFmtId="1" fontId="2" fillId="35" borderId="16" xfId="0" applyNumberFormat="1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16" fillId="35" borderId="36" xfId="0" applyNumberFormat="1" applyFont="1" applyFill="1" applyBorder="1" applyAlignment="1">
      <alignment horizontal="center" vertical="center"/>
    </xf>
    <xf numFmtId="49" fontId="16" fillId="35" borderId="36" xfId="0" applyNumberFormat="1" applyFont="1" applyFill="1" applyBorder="1" applyAlignment="1">
      <alignment horizontal="center" vertical="center"/>
    </xf>
    <xf numFmtId="0" fontId="16" fillId="35" borderId="36" xfId="0" applyNumberFormat="1" applyFont="1" applyFill="1" applyBorder="1" applyAlignment="1" applyProtection="1">
      <alignment horizontal="center" vertical="center"/>
      <protection/>
    </xf>
    <xf numFmtId="186" fontId="16" fillId="35" borderId="36" xfId="0" applyNumberFormat="1" applyFont="1" applyFill="1" applyBorder="1" applyAlignment="1" applyProtection="1">
      <alignment horizontal="center" vertical="center"/>
      <protection/>
    </xf>
    <xf numFmtId="1" fontId="16" fillId="35" borderId="36" xfId="0" applyNumberFormat="1" applyFont="1" applyFill="1" applyBorder="1" applyAlignment="1">
      <alignment horizontal="center" vertical="center"/>
    </xf>
    <xf numFmtId="1" fontId="16" fillId="35" borderId="36" xfId="0" applyNumberFormat="1" applyFont="1" applyFill="1" applyBorder="1" applyAlignment="1">
      <alignment horizontal="center" vertical="center" wrapText="1"/>
    </xf>
    <xf numFmtId="0" fontId="16" fillId="35" borderId="36" xfId="0" applyNumberFormat="1" applyFont="1" applyFill="1" applyBorder="1" applyAlignment="1">
      <alignment horizontal="center" vertical="center" wrapText="1"/>
    </xf>
    <xf numFmtId="49" fontId="34" fillId="35" borderId="36" xfId="0" applyNumberFormat="1" applyFont="1" applyFill="1" applyBorder="1" applyAlignment="1">
      <alignment vertical="center" wrapText="1"/>
    </xf>
    <xf numFmtId="184" fontId="38" fillId="35" borderId="36" xfId="0" applyNumberFormat="1" applyFont="1" applyFill="1" applyBorder="1" applyAlignment="1">
      <alignment horizontal="center" vertical="center" wrapText="1"/>
    </xf>
    <xf numFmtId="1" fontId="38" fillId="35" borderId="36" xfId="0" applyNumberFormat="1" applyFont="1" applyFill="1" applyBorder="1" applyAlignment="1">
      <alignment horizontal="center" vertical="center" wrapText="1"/>
    </xf>
    <xf numFmtId="1" fontId="34" fillId="35" borderId="36" xfId="0" applyNumberFormat="1" applyFont="1" applyFill="1" applyBorder="1" applyAlignment="1">
      <alignment vertical="center" wrapText="1"/>
    </xf>
    <xf numFmtId="49" fontId="34" fillId="35" borderId="41" xfId="0" applyNumberFormat="1" applyFont="1" applyFill="1" applyBorder="1" applyAlignment="1">
      <alignment vertical="center" wrapText="1"/>
    </xf>
    <xf numFmtId="184" fontId="38" fillId="35" borderId="41" xfId="0" applyNumberFormat="1" applyFont="1" applyFill="1" applyBorder="1" applyAlignment="1">
      <alignment horizontal="center" vertical="center" wrapText="1"/>
    </xf>
    <xf numFmtId="49" fontId="2" fillId="35" borderId="29" xfId="0" applyNumberFormat="1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5" borderId="24" xfId="0" applyFont="1" applyFill="1" applyBorder="1" applyAlignment="1">
      <alignment horizontal="left" vertical="center" wrapText="1"/>
    </xf>
    <xf numFmtId="0" fontId="2" fillId="35" borderId="30" xfId="0" applyFont="1" applyFill="1" applyBorder="1" applyAlignment="1">
      <alignment horizontal="left" vertical="center" wrapText="1"/>
    </xf>
    <xf numFmtId="0" fontId="16" fillId="35" borderId="30" xfId="0" applyFont="1" applyFill="1" applyBorder="1" applyAlignment="1">
      <alignment horizontal="left" vertical="center" wrapText="1"/>
    </xf>
    <xf numFmtId="182" fontId="22" fillId="35" borderId="29" xfId="0" applyNumberFormat="1" applyFont="1" applyFill="1" applyBorder="1" applyAlignment="1" applyProtection="1">
      <alignment vertical="center"/>
      <protection/>
    </xf>
    <xf numFmtId="0" fontId="2" fillId="35" borderId="13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16" fillId="35" borderId="13" xfId="0" applyFont="1" applyFill="1" applyBorder="1" applyAlignment="1">
      <alignment horizontal="left" vertical="center" wrapText="1"/>
    </xf>
    <xf numFmtId="182" fontId="22" fillId="35" borderId="14" xfId="0" applyNumberFormat="1" applyFont="1" applyFill="1" applyBorder="1" applyAlignment="1" applyProtection="1">
      <alignment vertical="center"/>
      <protection/>
    </xf>
    <xf numFmtId="49" fontId="2" fillId="35" borderId="14" xfId="0" applyNumberFormat="1" applyFont="1" applyFill="1" applyBorder="1" applyAlignment="1">
      <alignment horizontal="center" vertical="center" wrapText="1"/>
    </xf>
    <xf numFmtId="1" fontId="2" fillId="35" borderId="24" xfId="0" applyNumberFormat="1" applyFont="1" applyFill="1" applyBorder="1" applyAlignment="1">
      <alignment horizontal="center" vertical="center" wrapText="1"/>
    </xf>
    <xf numFmtId="183" fontId="2" fillId="35" borderId="24" xfId="0" applyNumberFormat="1" applyFont="1" applyFill="1" applyBorder="1" applyAlignment="1" applyProtection="1">
      <alignment horizontal="center" vertical="center"/>
      <protection/>
    </xf>
    <xf numFmtId="184" fontId="2" fillId="35" borderId="0" xfId="0" applyNumberFormat="1" applyFont="1" applyFill="1" applyBorder="1" applyAlignment="1" applyProtection="1">
      <alignment vertical="center"/>
      <protection/>
    </xf>
    <xf numFmtId="183" fontId="2" fillId="35" borderId="16" xfId="0" applyNumberFormat="1" applyFont="1" applyFill="1" applyBorder="1" applyAlignment="1" applyProtection="1">
      <alignment horizontal="center" vertical="center"/>
      <protection/>
    </xf>
    <xf numFmtId="0" fontId="16" fillId="35" borderId="17" xfId="0" applyFont="1" applyFill="1" applyBorder="1" applyAlignment="1">
      <alignment horizontal="center" vertical="center" wrapText="1"/>
    </xf>
    <xf numFmtId="0" fontId="37" fillId="35" borderId="37" xfId="0" applyFont="1" applyFill="1" applyBorder="1" applyAlignment="1">
      <alignment vertical="center"/>
    </xf>
    <xf numFmtId="0" fontId="16" fillId="35" borderId="19" xfId="0" applyFont="1" applyFill="1" applyBorder="1" applyAlignment="1">
      <alignment vertical="center"/>
    </xf>
    <xf numFmtId="0" fontId="33" fillId="35" borderId="0" xfId="0" applyFont="1" applyFill="1" applyBorder="1" applyAlignment="1">
      <alignment horizontal="center" vertical="center"/>
    </xf>
    <xf numFmtId="0" fontId="33" fillId="35" borderId="38" xfId="0" applyFont="1" applyFill="1" applyBorder="1" applyAlignment="1">
      <alignment horizontal="center" vertical="center"/>
    </xf>
    <xf numFmtId="182" fontId="2" fillId="35" borderId="12" xfId="0" applyNumberFormat="1" applyFont="1" applyFill="1" applyBorder="1" applyAlignment="1" applyProtection="1">
      <alignment horizontal="center" vertical="center"/>
      <protection/>
    </xf>
    <xf numFmtId="182" fontId="2" fillId="35" borderId="24" xfId="0" applyNumberFormat="1" applyFont="1" applyFill="1" applyBorder="1" applyAlignment="1" applyProtection="1">
      <alignment horizontal="center" vertical="center"/>
      <protection/>
    </xf>
    <xf numFmtId="182" fontId="2" fillId="35" borderId="14" xfId="0" applyNumberFormat="1" applyFont="1" applyFill="1" applyBorder="1" applyAlignment="1" applyProtection="1">
      <alignment horizontal="center" vertical="center"/>
      <protection/>
    </xf>
    <xf numFmtId="182" fontId="2" fillId="35" borderId="14" xfId="0" applyNumberFormat="1" applyFont="1" applyFill="1" applyBorder="1" applyAlignment="1" applyProtection="1">
      <alignment vertical="center"/>
      <protection/>
    </xf>
    <xf numFmtId="49" fontId="2" fillId="35" borderId="16" xfId="0" applyNumberFormat="1" applyFont="1" applyFill="1" applyBorder="1" applyAlignment="1">
      <alignment horizontal="left" vertical="center" wrapText="1"/>
    </xf>
    <xf numFmtId="182" fontId="2" fillId="35" borderId="16" xfId="0" applyNumberFormat="1" applyFont="1" applyFill="1" applyBorder="1" applyAlignment="1" applyProtection="1">
      <alignment horizontal="center" vertical="center"/>
      <protection/>
    </xf>
    <xf numFmtId="182" fontId="2" fillId="35" borderId="19" xfId="0" applyNumberFormat="1" applyFont="1" applyFill="1" applyBorder="1" applyAlignment="1" applyProtection="1">
      <alignment horizontal="center" vertical="center"/>
      <protection/>
    </xf>
    <xf numFmtId="182" fontId="2" fillId="35" borderId="19" xfId="0" applyNumberFormat="1" applyFont="1" applyFill="1" applyBorder="1" applyAlignment="1" applyProtection="1">
      <alignment vertical="center"/>
      <protection/>
    </xf>
    <xf numFmtId="182" fontId="2" fillId="35" borderId="16" xfId="0" applyNumberFormat="1" applyFont="1" applyFill="1" applyBorder="1" applyAlignment="1" applyProtection="1">
      <alignment vertical="center"/>
      <protection/>
    </xf>
    <xf numFmtId="49" fontId="2" fillId="35" borderId="0" xfId="0" applyNumberFormat="1" applyFont="1" applyFill="1" applyBorder="1" applyAlignment="1" applyProtection="1">
      <alignment horizontal="center" vertical="center"/>
      <protection/>
    </xf>
    <xf numFmtId="184" fontId="2" fillId="35" borderId="0" xfId="0" applyNumberFormat="1" applyFont="1" applyFill="1" applyBorder="1" applyAlignment="1" applyProtection="1">
      <alignment horizontal="center" vertical="center"/>
      <protection/>
    </xf>
    <xf numFmtId="49" fontId="2" fillId="35" borderId="60" xfId="0" applyNumberFormat="1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vertical="center" wrapText="1"/>
    </xf>
    <xf numFmtId="0" fontId="2" fillId="35" borderId="48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vertical="center" wrapText="1"/>
    </xf>
    <xf numFmtId="0" fontId="2" fillId="35" borderId="12" xfId="0" applyNumberFormat="1" applyFont="1" applyFill="1" applyBorder="1" applyAlignment="1">
      <alignment vertical="center" wrapText="1"/>
    </xf>
    <xf numFmtId="186" fontId="2" fillId="35" borderId="12" xfId="0" applyNumberFormat="1" applyFont="1" applyFill="1" applyBorder="1" applyAlignment="1" applyProtection="1">
      <alignment horizontal="center" vertical="center"/>
      <protection/>
    </xf>
    <xf numFmtId="183" fontId="16" fillId="35" borderId="16" xfId="0" applyNumberFormat="1" applyFont="1" applyFill="1" applyBorder="1" applyAlignment="1" applyProtection="1">
      <alignment vertical="center"/>
      <protection/>
    </xf>
    <xf numFmtId="183" fontId="16" fillId="35" borderId="64" xfId="0" applyNumberFormat="1" applyFont="1" applyFill="1" applyBorder="1" applyAlignment="1" applyProtection="1">
      <alignment vertical="center"/>
      <protection/>
    </xf>
    <xf numFmtId="183" fontId="16" fillId="35" borderId="48" xfId="0" applyNumberFormat="1" applyFont="1" applyFill="1" applyBorder="1" applyAlignment="1" applyProtection="1">
      <alignment vertical="center"/>
      <protection/>
    </xf>
    <xf numFmtId="183" fontId="24" fillId="35" borderId="48" xfId="0" applyNumberFormat="1" applyFont="1" applyFill="1" applyBorder="1" applyAlignment="1" applyProtection="1">
      <alignment horizontal="center" vertical="center"/>
      <protection/>
    </xf>
    <xf numFmtId="0" fontId="16" fillId="35" borderId="67" xfId="0" applyNumberFormat="1" applyFont="1" applyFill="1" applyBorder="1" applyAlignment="1">
      <alignment horizontal="center" vertical="center" wrapText="1"/>
    </xf>
    <xf numFmtId="183" fontId="24" fillId="35" borderId="49" xfId="0" applyNumberFormat="1" applyFont="1" applyFill="1" applyBorder="1" applyAlignment="1" applyProtection="1">
      <alignment horizontal="center" vertical="center"/>
      <protection/>
    </xf>
    <xf numFmtId="183" fontId="16" fillId="35" borderId="49" xfId="0" applyNumberFormat="1" applyFont="1" applyFill="1" applyBorder="1" applyAlignment="1" applyProtection="1">
      <alignment horizontal="center" vertical="center"/>
      <protection/>
    </xf>
    <xf numFmtId="184" fontId="2" fillId="35" borderId="30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>
      <alignment horizontal="left" vertical="center" wrapText="1"/>
    </xf>
    <xf numFmtId="182" fontId="2" fillId="35" borderId="29" xfId="0" applyNumberFormat="1" applyFont="1" applyFill="1" applyBorder="1" applyAlignment="1" applyProtection="1">
      <alignment horizontal="center" vertical="center"/>
      <protection/>
    </xf>
    <xf numFmtId="182" fontId="16" fillId="35" borderId="14" xfId="0" applyNumberFormat="1" applyFont="1" applyFill="1" applyBorder="1" applyAlignment="1" applyProtection="1">
      <alignment horizontal="center" vertical="center"/>
      <protection/>
    </xf>
    <xf numFmtId="182" fontId="16" fillId="35" borderId="14" xfId="0" applyNumberFormat="1" applyFont="1" applyFill="1" applyBorder="1" applyAlignment="1" applyProtection="1">
      <alignment vertical="center"/>
      <protection/>
    </xf>
    <xf numFmtId="0" fontId="2" fillId="35" borderId="25" xfId="0" applyNumberFormat="1" applyFont="1" applyFill="1" applyBorder="1" applyAlignment="1">
      <alignment horizontal="center" vertical="center"/>
    </xf>
    <xf numFmtId="0" fontId="16" fillId="35" borderId="26" xfId="0" applyNumberFormat="1" applyFont="1" applyFill="1" applyBorder="1" applyAlignment="1">
      <alignment horizontal="center" vertical="center"/>
    </xf>
    <xf numFmtId="184" fontId="16" fillId="35" borderId="62" xfId="0" applyNumberFormat="1" applyFont="1" applyFill="1" applyBorder="1" applyAlignment="1" applyProtection="1">
      <alignment horizontal="center" vertical="center"/>
      <protection/>
    </xf>
    <xf numFmtId="1" fontId="16" fillId="35" borderId="62" xfId="0" applyNumberFormat="1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2" fillId="34" borderId="0" xfId="0" applyNumberFormat="1" applyFont="1" applyFill="1" applyBorder="1" applyAlignment="1">
      <alignment horizontal="left" vertical="center" wrapText="1"/>
    </xf>
    <xf numFmtId="49" fontId="2" fillId="34" borderId="0" xfId="0" applyNumberFormat="1" applyFont="1" applyFill="1" applyBorder="1" applyAlignment="1">
      <alignment horizontal="left" vertical="center"/>
    </xf>
    <xf numFmtId="184" fontId="16" fillId="0" borderId="0" xfId="0" applyNumberFormat="1" applyFont="1" applyFill="1" applyBorder="1" applyAlignment="1">
      <alignment horizontal="center" vertical="center" wrapText="1"/>
    </xf>
    <xf numFmtId="185" fontId="1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119" fillId="35" borderId="29" xfId="0" applyNumberFormat="1" applyFont="1" applyFill="1" applyBorder="1" applyAlignment="1">
      <alignment horizontal="center" vertical="center" wrapText="1"/>
    </xf>
    <xf numFmtId="0" fontId="119" fillId="35" borderId="24" xfId="0" applyNumberFormat="1" applyFont="1" applyFill="1" applyBorder="1" applyAlignment="1">
      <alignment horizontal="center" vertical="center" wrapText="1"/>
    </xf>
    <xf numFmtId="0" fontId="119" fillId="35" borderId="30" xfId="0" applyNumberFormat="1" applyFont="1" applyFill="1" applyBorder="1" applyAlignment="1">
      <alignment horizontal="center" vertical="center" wrapText="1"/>
    </xf>
    <xf numFmtId="0" fontId="119" fillId="35" borderId="14" xfId="0" applyNumberFormat="1" applyFont="1" applyFill="1" applyBorder="1" applyAlignment="1">
      <alignment horizontal="center" vertical="center" wrapText="1"/>
    </xf>
    <xf numFmtId="0" fontId="119" fillId="35" borderId="12" xfId="0" applyNumberFormat="1" applyFont="1" applyFill="1" applyBorder="1" applyAlignment="1">
      <alignment horizontal="center" vertical="center" wrapText="1"/>
    </xf>
    <xf numFmtId="182" fontId="119" fillId="35" borderId="0" xfId="0" applyNumberFormat="1" applyFont="1" applyFill="1" applyBorder="1" applyAlignment="1" applyProtection="1">
      <alignment vertical="center"/>
      <protection/>
    </xf>
    <xf numFmtId="0" fontId="120" fillId="35" borderId="12" xfId="0" applyNumberFormat="1" applyFont="1" applyFill="1" applyBorder="1" applyAlignment="1" applyProtection="1">
      <alignment horizontal="center" vertical="center"/>
      <protection/>
    </xf>
    <xf numFmtId="182" fontId="118" fillId="35" borderId="0" xfId="0" applyNumberFormat="1" applyFont="1" applyFill="1" applyBorder="1" applyAlignment="1" applyProtection="1">
      <alignment vertical="center"/>
      <protection/>
    </xf>
    <xf numFmtId="184" fontId="118" fillId="39" borderId="0" xfId="0" applyNumberFormat="1" applyFont="1" applyFill="1" applyBorder="1" applyAlignment="1" applyProtection="1">
      <alignment horizontal="center" vertical="center"/>
      <protection/>
    </xf>
    <xf numFmtId="188" fontId="119" fillId="35" borderId="0" xfId="0" applyNumberFormat="1" applyFont="1" applyFill="1" applyBorder="1" applyAlignment="1" applyProtection="1">
      <alignment vertical="center"/>
      <protection/>
    </xf>
    <xf numFmtId="0" fontId="121" fillId="40" borderId="32" xfId="0" applyFont="1" applyFill="1" applyBorder="1" applyAlignment="1">
      <alignment horizontal="center" vertical="center" wrapText="1"/>
    </xf>
    <xf numFmtId="0" fontId="121" fillId="40" borderId="33" xfId="0" applyFont="1" applyFill="1" applyBorder="1" applyAlignment="1">
      <alignment horizontal="center" vertical="center" wrapText="1"/>
    </xf>
    <xf numFmtId="0" fontId="122" fillId="40" borderId="32" xfId="0" applyFont="1" applyFill="1" applyBorder="1" applyAlignment="1">
      <alignment horizontal="center" vertical="center" wrapText="1"/>
    </xf>
    <xf numFmtId="0" fontId="122" fillId="40" borderId="33" xfId="0" applyFont="1" applyFill="1" applyBorder="1" applyAlignment="1">
      <alignment horizontal="center" vertical="center" wrapText="1"/>
    </xf>
    <xf numFmtId="188" fontId="118" fillId="35" borderId="0" xfId="0" applyNumberFormat="1" applyFont="1" applyFill="1" applyBorder="1" applyAlignment="1" applyProtection="1">
      <alignment vertical="center"/>
      <protection/>
    </xf>
    <xf numFmtId="0" fontId="119" fillId="40" borderId="29" xfId="0" applyNumberFormat="1" applyFont="1" applyFill="1" applyBorder="1" applyAlignment="1" applyProtection="1">
      <alignment horizontal="center" vertical="center"/>
      <protection/>
    </xf>
    <xf numFmtId="0" fontId="119" fillId="40" borderId="24" xfId="0" applyNumberFormat="1" applyFont="1" applyFill="1" applyBorder="1" applyAlignment="1" applyProtection="1">
      <alignment horizontal="center" vertical="center"/>
      <protection/>
    </xf>
    <xf numFmtId="0" fontId="119" fillId="40" borderId="30" xfId="0" applyNumberFormat="1" applyFont="1" applyFill="1" applyBorder="1" applyAlignment="1" applyProtection="1">
      <alignment horizontal="center" vertical="center"/>
      <protection/>
    </xf>
    <xf numFmtId="0" fontId="119" fillId="40" borderId="14" xfId="0" applyNumberFormat="1" applyFont="1" applyFill="1" applyBorder="1" applyAlignment="1" applyProtection="1">
      <alignment horizontal="center" vertical="center"/>
      <protection/>
    </xf>
    <xf numFmtId="0" fontId="119" fillId="40" borderId="12" xfId="0" applyNumberFormat="1" applyFont="1" applyFill="1" applyBorder="1" applyAlignment="1" applyProtection="1">
      <alignment horizontal="center" vertical="center"/>
      <protection/>
    </xf>
    <xf numFmtId="0" fontId="119" fillId="40" borderId="13" xfId="0" applyNumberFormat="1" applyFont="1" applyFill="1" applyBorder="1" applyAlignment="1" applyProtection="1">
      <alignment horizontal="center" vertical="center"/>
      <protection/>
    </xf>
    <xf numFmtId="0" fontId="119" fillId="40" borderId="19" xfId="0" applyNumberFormat="1" applyFont="1" applyFill="1" applyBorder="1" applyAlignment="1" applyProtection="1">
      <alignment horizontal="center" vertical="center"/>
      <protection/>
    </xf>
    <xf numFmtId="0" fontId="119" fillId="40" borderId="16" xfId="0" applyNumberFormat="1" applyFont="1" applyFill="1" applyBorder="1" applyAlignment="1" applyProtection="1">
      <alignment horizontal="center" vertical="center"/>
      <protection/>
    </xf>
    <xf numFmtId="0" fontId="119" fillId="40" borderId="37" xfId="0" applyNumberFormat="1" applyFont="1" applyFill="1" applyBorder="1" applyAlignment="1" applyProtection="1">
      <alignment horizontal="center" vertical="center"/>
      <protection/>
    </xf>
    <xf numFmtId="0" fontId="119" fillId="35" borderId="0" xfId="0" applyFont="1" applyFill="1" applyBorder="1" applyAlignment="1">
      <alignment horizontal="center" vertical="center" wrapText="1"/>
    </xf>
    <xf numFmtId="184" fontId="119" fillId="35" borderId="0" xfId="0" applyNumberFormat="1" applyFont="1" applyFill="1" applyBorder="1" applyAlignment="1" applyProtection="1">
      <alignment vertical="center"/>
      <protection/>
    </xf>
    <xf numFmtId="182" fontId="123" fillId="35" borderId="0" xfId="0" applyNumberFormat="1" applyFont="1" applyFill="1" applyBorder="1" applyAlignment="1" applyProtection="1">
      <alignment vertical="center"/>
      <protection/>
    </xf>
    <xf numFmtId="184" fontId="123" fillId="35" borderId="0" xfId="0" applyNumberFormat="1" applyFont="1" applyFill="1" applyBorder="1" applyAlignment="1" applyProtection="1">
      <alignment vertical="center"/>
      <protection/>
    </xf>
    <xf numFmtId="182" fontId="3" fillId="35" borderId="12" xfId="0" applyNumberFormat="1" applyFont="1" applyFill="1" applyBorder="1" applyAlignment="1" applyProtection="1">
      <alignment horizontal="center" vertical="center"/>
      <protection/>
    </xf>
    <xf numFmtId="0" fontId="16" fillId="35" borderId="29" xfId="0" applyNumberFormat="1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/>
    </xf>
    <xf numFmtId="1" fontId="16" fillId="35" borderId="13" xfId="0" applyNumberFormat="1" applyFont="1" applyFill="1" applyBorder="1" applyAlignment="1">
      <alignment horizontal="center" vertical="center"/>
    </xf>
    <xf numFmtId="182" fontId="16" fillId="35" borderId="0" xfId="0" applyNumberFormat="1" applyFont="1" applyFill="1" applyBorder="1" applyAlignment="1" applyProtection="1">
      <alignment vertical="center"/>
      <protection/>
    </xf>
    <xf numFmtId="184" fontId="16" fillId="40" borderId="13" xfId="0" applyNumberFormat="1" applyFont="1" applyFill="1" applyBorder="1" applyAlignment="1" applyProtection="1">
      <alignment horizontal="center" vertical="center"/>
      <protection/>
    </xf>
    <xf numFmtId="0" fontId="32" fillId="35" borderId="13" xfId="0" applyFont="1" applyFill="1" applyBorder="1" applyAlignment="1">
      <alignment horizontal="center" vertical="center"/>
    </xf>
    <xf numFmtId="49" fontId="32" fillId="35" borderId="12" xfId="0" applyNumberFormat="1" applyFont="1" applyFill="1" applyBorder="1" applyAlignment="1">
      <alignment vertical="center"/>
    </xf>
    <xf numFmtId="49" fontId="16" fillId="35" borderId="12" xfId="0" applyNumberFormat="1" applyFont="1" applyFill="1" applyBorder="1" applyAlignment="1">
      <alignment horizontal="center" vertical="center"/>
    </xf>
    <xf numFmtId="0" fontId="37" fillId="35" borderId="13" xfId="0" applyFont="1" applyFill="1" applyBorder="1" applyAlignment="1">
      <alignment horizontal="center" vertical="center"/>
    </xf>
    <xf numFmtId="49" fontId="37" fillId="35" borderId="12" xfId="0" applyNumberFormat="1" applyFont="1" applyFill="1" applyBorder="1" applyAlignment="1">
      <alignment vertical="center"/>
    </xf>
    <xf numFmtId="0" fontId="2" fillId="35" borderId="19" xfId="0" applyNumberFormat="1" applyFont="1" applyFill="1" applyBorder="1" applyAlignment="1">
      <alignment horizontal="center" vertical="center" wrapText="1"/>
    </xf>
    <xf numFmtId="1" fontId="16" fillId="35" borderId="24" xfId="0" applyNumberFormat="1" applyFont="1" applyFill="1" applyBorder="1" applyAlignment="1">
      <alignment horizontal="center" vertical="center"/>
    </xf>
    <xf numFmtId="0" fontId="16" fillId="35" borderId="24" xfId="0" applyNumberFormat="1" applyFont="1" applyFill="1" applyBorder="1" applyAlignment="1">
      <alignment horizontal="center" vertical="center"/>
    </xf>
    <xf numFmtId="184" fontId="2" fillId="35" borderId="16" xfId="0" applyNumberFormat="1" applyFont="1" applyFill="1" applyBorder="1" applyAlignment="1" applyProtection="1">
      <alignment horizontal="center" vertical="center"/>
      <protection/>
    </xf>
    <xf numFmtId="0" fontId="2" fillId="35" borderId="17" xfId="0" applyNumberFormat="1" applyFont="1" applyFill="1" applyBorder="1" applyAlignment="1">
      <alignment horizontal="center" vertical="center" wrapText="1"/>
    </xf>
    <xf numFmtId="0" fontId="32" fillId="35" borderId="37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32" fillId="35" borderId="16" xfId="0" applyFont="1" applyFill="1" applyBorder="1" applyAlignment="1">
      <alignment vertical="center"/>
    </xf>
    <xf numFmtId="0" fontId="16" fillId="35" borderId="25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182" fontId="2" fillId="35" borderId="64" xfId="0" applyNumberFormat="1" applyFont="1" applyFill="1" applyBorder="1" applyAlignment="1" applyProtection="1">
      <alignment vertical="center"/>
      <protection/>
    </xf>
    <xf numFmtId="182" fontId="2" fillId="35" borderId="48" xfId="0" applyNumberFormat="1" applyFont="1" applyFill="1" applyBorder="1" applyAlignment="1" applyProtection="1">
      <alignment vertical="center"/>
      <protection/>
    </xf>
    <xf numFmtId="183" fontId="3" fillId="35" borderId="48" xfId="0" applyNumberFormat="1" applyFont="1" applyFill="1" applyBorder="1" applyAlignment="1" applyProtection="1">
      <alignment horizontal="center" vertical="center"/>
      <protection/>
    </xf>
    <xf numFmtId="182" fontId="119" fillId="35" borderId="48" xfId="0" applyNumberFormat="1" applyFont="1" applyFill="1" applyBorder="1" applyAlignment="1" applyProtection="1">
      <alignment vertical="center"/>
      <protection/>
    </xf>
    <xf numFmtId="182" fontId="118" fillId="35" borderId="48" xfId="0" applyNumberFormat="1" applyFont="1" applyFill="1" applyBorder="1" applyAlignment="1" applyProtection="1">
      <alignment vertical="center"/>
      <protection/>
    </xf>
    <xf numFmtId="49" fontId="2" fillId="35" borderId="48" xfId="0" applyNumberFormat="1" applyFont="1" applyFill="1" applyBorder="1" applyAlignment="1" applyProtection="1">
      <alignment horizontal="center" vertical="center"/>
      <protection/>
    </xf>
    <xf numFmtId="182" fontId="123" fillId="35" borderId="48" xfId="0" applyNumberFormat="1" applyFont="1" applyFill="1" applyBorder="1" applyAlignment="1" applyProtection="1">
      <alignment vertical="center"/>
      <protection/>
    </xf>
    <xf numFmtId="182" fontId="2" fillId="36" borderId="48" xfId="0" applyNumberFormat="1" applyFont="1" applyFill="1" applyBorder="1" applyAlignment="1" applyProtection="1">
      <alignment vertical="center"/>
      <protection/>
    </xf>
    <xf numFmtId="182" fontId="2" fillId="0" borderId="48" xfId="0" applyNumberFormat="1" applyFont="1" applyFill="1" applyBorder="1" applyAlignment="1" applyProtection="1">
      <alignment vertical="center"/>
      <protection/>
    </xf>
    <xf numFmtId="182" fontId="29" fillId="0" borderId="48" xfId="0" applyNumberFormat="1" applyFont="1" applyFill="1" applyBorder="1" applyAlignment="1" applyProtection="1">
      <alignment horizontal="center" vertical="center"/>
      <protection/>
    </xf>
    <xf numFmtId="182" fontId="16" fillId="0" borderId="48" xfId="0" applyNumberFormat="1" applyFont="1" applyFill="1" applyBorder="1" applyAlignment="1" applyProtection="1">
      <alignment horizontal="center" vertical="center"/>
      <protection/>
    </xf>
    <xf numFmtId="182" fontId="16" fillId="0" borderId="48" xfId="0" applyNumberFormat="1" applyFont="1" applyFill="1" applyBorder="1" applyAlignment="1" applyProtection="1">
      <alignment horizontal="left" vertical="top" wrapText="1"/>
      <protection/>
    </xf>
    <xf numFmtId="182" fontId="22" fillId="0" borderId="48" xfId="0" applyNumberFormat="1" applyFont="1" applyFill="1" applyBorder="1" applyAlignment="1" applyProtection="1">
      <alignment vertical="center"/>
      <protection/>
    </xf>
    <xf numFmtId="1" fontId="3" fillId="35" borderId="16" xfId="0" applyNumberFormat="1" applyFont="1" applyFill="1" applyBorder="1" applyAlignment="1">
      <alignment horizontal="center" vertical="center" wrapText="1"/>
    </xf>
    <xf numFmtId="182" fontId="2" fillId="35" borderId="73" xfId="0" applyNumberFormat="1" applyFont="1" applyFill="1" applyBorder="1" applyAlignment="1" applyProtection="1">
      <alignment vertical="center"/>
      <protection/>
    </xf>
    <xf numFmtId="183" fontId="3" fillId="35" borderId="73" xfId="0" applyNumberFormat="1" applyFont="1" applyFill="1" applyBorder="1" applyAlignment="1" applyProtection="1">
      <alignment horizontal="center" vertical="center"/>
      <protection/>
    </xf>
    <xf numFmtId="0" fontId="32" fillId="35" borderId="19" xfId="0" applyFont="1" applyFill="1" applyBorder="1" applyAlignment="1">
      <alignment vertical="center"/>
    </xf>
    <xf numFmtId="49" fontId="32" fillId="35" borderId="16" xfId="0" applyNumberFormat="1" applyFont="1" applyFill="1" applyBorder="1" applyAlignment="1">
      <alignment vertical="center"/>
    </xf>
    <xf numFmtId="0" fontId="2" fillId="0" borderId="48" xfId="0" applyNumberFormat="1" applyFont="1" applyFill="1" applyBorder="1" applyAlignment="1" applyProtection="1">
      <alignment horizontal="center" vertical="center"/>
      <protection/>
    </xf>
    <xf numFmtId="182" fontId="22" fillId="0" borderId="48" xfId="0" applyNumberFormat="1" applyFont="1" applyFill="1" applyBorder="1" applyAlignment="1" applyProtection="1">
      <alignment horizontal="center" vertical="center" wrapText="1"/>
      <protection/>
    </xf>
    <xf numFmtId="0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3" fillId="35" borderId="24" xfId="0" applyNumberFormat="1" applyFont="1" applyFill="1" applyBorder="1" applyAlignment="1">
      <alignment horizontal="left" vertical="center" wrapText="1"/>
    </xf>
    <xf numFmtId="0" fontId="3" fillId="35" borderId="24" xfId="0" applyFont="1" applyFill="1" applyBorder="1" applyAlignment="1">
      <alignment vertical="center" wrapText="1"/>
    </xf>
    <xf numFmtId="182" fontId="3" fillId="35" borderId="24" xfId="0" applyNumberFormat="1" applyFont="1" applyFill="1" applyBorder="1" applyAlignment="1" applyProtection="1">
      <alignment horizontal="center" vertical="center" wrapText="1"/>
      <protection/>
    </xf>
    <xf numFmtId="184" fontId="15" fillId="35" borderId="10" xfId="0" applyNumberFormat="1" applyFont="1" applyFill="1" applyBorder="1" applyAlignment="1" applyProtection="1">
      <alignment horizontal="center" vertical="center"/>
      <protection/>
    </xf>
    <xf numFmtId="0" fontId="15" fillId="35" borderId="29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182" fontId="3" fillId="35" borderId="0" xfId="0" applyNumberFormat="1" applyFont="1" applyFill="1" applyBorder="1" applyAlignment="1" applyProtection="1">
      <alignment vertical="center"/>
      <protection/>
    </xf>
    <xf numFmtId="182" fontId="3" fillId="35" borderId="48" xfId="0" applyNumberFormat="1" applyFont="1" applyFill="1" applyBorder="1" applyAlignment="1" applyProtection="1">
      <alignment vertical="center"/>
      <protection/>
    </xf>
    <xf numFmtId="182" fontId="45" fillId="0" borderId="0" xfId="0" applyNumberFormat="1" applyFont="1" applyFill="1" applyBorder="1" applyAlignment="1" applyProtection="1">
      <alignment vertical="center"/>
      <protection/>
    </xf>
    <xf numFmtId="49" fontId="3" fillId="35" borderId="12" xfId="0" applyNumberFormat="1" applyFont="1" applyFill="1" applyBorder="1" applyAlignment="1">
      <alignment horizontal="right" vertical="center" wrapText="1"/>
    </xf>
    <xf numFmtId="0" fontId="3" fillId="35" borderId="12" xfId="0" applyFont="1" applyFill="1" applyBorder="1" applyAlignment="1">
      <alignment vertical="center" wrapText="1"/>
    </xf>
    <xf numFmtId="182" fontId="3" fillId="35" borderId="12" xfId="0" applyNumberFormat="1" applyFont="1" applyFill="1" applyBorder="1" applyAlignment="1" applyProtection="1">
      <alignment horizontal="center" vertical="center" wrapText="1"/>
      <protection/>
    </xf>
    <xf numFmtId="184" fontId="15" fillId="35" borderId="13" xfId="0" applyNumberFormat="1" applyFont="1" applyFill="1" applyBorder="1" applyAlignment="1" applyProtection="1">
      <alignment horizontal="center" vertical="center"/>
      <protection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0" fontId="15" fillId="35" borderId="26" xfId="0" applyNumberFormat="1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left" vertical="center" wrapText="1"/>
    </xf>
    <xf numFmtId="0" fontId="15" fillId="35" borderId="16" xfId="0" applyFont="1" applyFill="1" applyBorder="1" applyAlignment="1">
      <alignment vertical="center" wrapText="1"/>
    </xf>
    <xf numFmtId="0" fontId="3" fillId="35" borderId="16" xfId="0" applyFont="1" applyFill="1" applyBorder="1" applyAlignment="1">
      <alignment vertical="center" wrapText="1"/>
    </xf>
    <xf numFmtId="182" fontId="3" fillId="35" borderId="16" xfId="0" applyNumberFormat="1" applyFont="1" applyFill="1" applyBorder="1" applyAlignment="1" applyProtection="1">
      <alignment vertical="center"/>
      <protection/>
    </xf>
    <xf numFmtId="184" fontId="3" fillId="35" borderId="16" xfId="0" applyNumberFormat="1" applyFont="1" applyFill="1" applyBorder="1" applyAlignment="1" applyProtection="1">
      <alignment horizontal="center" vertical="center"/>
      <protection/>
    </xf>
    <xf numFmtId="184" fontId="15" fillId="35" borderId="37" xfId="0" applyNumberFormat="1" applyFont="1" applyFill="1" applyBorder="1" applyAlignment="1" applyProtection="1">
      <alignment horizontal="center" vertical="center"/>
      <protection/>
    </xf>
    <xf numFmtId="0" fontId="15" fillId="35" borderId="19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185" fontId="15" fillId="35" borderId="16" xfId="0" applyNumberFormat="1" applyFont="1" applyFill="1" applyBorder="1" applyAlignment="1" applyProtection="1">
      <alignment horizontal="center" vertical="center"/>
      <protection/>
    </xf>
    <xf numFmtId="185" fontId="15" fillId="35" borderId="17" xfId="0" applyNumberFormat="1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>
      <alignment horizontal="center" vertical="center" wrapText="1"/>
    </xf>
    <xf numFmtId="0" fontId="15" fillId="35" borderId="37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182" fontId="3" fillId="35" borderId="64" xfId="0" applyNumberFormat="1" applyFont="1" applyFill="1" applyBorder="1" applyAlignment="1" applyProtection="1">
      <alignment vertical="center"/>
      <protection/>
    </xf>
    <xf numFmtId="49" fontId="15" fillId="35" borderId="48" xfId="0" applyNumberFormat="1" applyFont="1" applyFill="1" applyBorder="1" applyAlignment="1">
      <alignment horizontal="left" vertical="center" wrapText="1"/>
    </xf>
    <xf numFmtId="0" fontId="15" fillId="35" borderId="48" xfId="0" applyFont="1" applyFill="1" applyBorder="1" applyAlignment="1">
      <alignment horizontal="center" vertical="center" wrapText="1"/>
    </xf>
    <xf numFmtId="183" fontId="15" fillId="35" borderId="48" xfId="0" applyNumberFormat="1" applyFont="1" applyFill="1" applyBorder="1" applyAlignment="1" applyProtection="1">
      <alignment vertical="center"/>
      <protection/>
    </xf>
    <xf numFmtId="183" fontId="23" fillId="35" borderId="48" xfId="0" applyNumberFormat="1" applyFont="1" applyFill="1" applyBorder="1" applyAlignment="1" applyProtection="1">
      <alignment horizontal="center" vertical="center"/>
      <protection/>
    </xf>
    <xf numFmtId="186" fontId="15" fillId="35" borderId="48" xfId="0" applyNumberFormat="1" applyFont="1" applyFill="1" applyBorder="1" applyAlignment="1" applyProtection="1">
      <alignment horizontal="center" vertical="center"/>
      <protection/>
    </xf>
    <xf numFmtId="0" fontId="15" fillId="35" borderId="48" xfId="0" applyNumberFormat="1" applyFont="1" applyFill="1" applyBorder="1" applyAlignment="1">
      <alignment horizontal="center" vertical="center" wrapText="1"/>
    </xf>
    <xf numFmtId="182" fontId="3" fillId="35" borderId="74" xfId="0" applyNumberFormat="1" applyFont="1" applyFill="1" applyBorder="1" applyAlignment="1" applyProtection="1">
      <alignment vertical="center"/>
      <protection/>
    </xf>
    <xf numFmtId="182" fontId="3" fillId="35" borderId="73" xfId="0" applyNumberFormat="1" applyFont="1" applyFill="1" applyBorder="1" applyAlignment="1" applyProtection="1">
      <alignment vertical="center"/>
      <protection/>
    </xf>
    <xf numFmtId="182" fontId="45" fillId="0" borderId="48" xfId="0" applyNumberFormat="1" applyFont="1" applyFill="1" applyBorder="1" applyAlignment="1" applyProtection="1">
      <alignment vertical="center"/>
      <protection/>
    </xf>
    <xf numFmtId="0" fontId="3" fillId="35" borderId="48" xfId="0" applyNumberFormat="1" applyFont="1" applyFill="1" applyBorder="1" applyAlignment="1">
      <alignment horizontal="left" vertical="center" wrapText="1"/>
    </xf>
    <xf numFmtId="0" fontId="3" fillId="35" borderId="48" xfId="0" applyNumberFormat="1" applyFont="1" applyFill="1" applyBorder="1" applyAlignment="1">
      <alignment horizontal="center" vertical="center" wrapText="1"/>
    </xf>
    <xf numFmtId="49" fontId="3" fillId="35" borderId="65" xfId="0" applyNumberFormat="1" applyFont="1" applyFill="1" applyBorder="1" applyAlignment="1">
      <alignment horizontal="center" vertical="center" wrapText="1"/>
    </xf>
    <xf numFmtId="183" fontId="3" fillId="35" borderId="49" xfId="0" applyNumberFormat="1" applyFont="1" applyFill="1" applyBorder="1" applyAlignment="1" applyProtection="1">
      <alignment horizontal="left" vertical="center"/>
      <protection/>
    </xf>
    <xf numFmtId="183" fontId="23" fillId="35" borderId="49" xfId="0" applyNumberFormat="1" applyFont="1" applyFill="1" applyBorder="1" applyAlignment="1" applyProtection="1">
      <alignment horizontal="center" vertical="center"/>
      <protection/>
    </xf>
    <xf numFmtId="183" fontId="3" fillId="35" borderId="49" xfId="0" applyNumberFormat="1" applyFont="1" applyFill="1" applyBorder="1" applyAlignment="1" applyProtection="1">
      <alignment horizontal="center" vertical="center"/>
      <protection/>
    </xf>
    <xf numFmtId="183" fontId="15" fillId="35" borderId="49" xfId="0" applyNumberFormat="1" applyFont="1" applyFill="1" applyBorder="1" applyAlignment="1" applyProtection="1">
      <alignment horizontal="center" vertical="center"/>
      <protection/>
    </xf>
    <xf numFmtId="182" fontId="3" fillId="35" borderId="49" xfId="0" applyNumberFormat="1" applyFont="1" applyFill="1" applyBorder="1" applyAlignment="1" applyProtection="1">
      <alignment vertical="center"/>
      <protection/>
    </xf>
    <xf numFmtId="49" fontId="15" fillId="35" borderId="12" xfId="0" applyNumberFormat="1" applyFont="1" applyFill="1" applyBorder="1" applyAlignment="1">
      <alignment horizontal="left" vertical="center" wrapText="1"/>
    </xf>
    <xf numFmtId="183" fontId="15" fillId="35" borderId="48" xfId="0" applyNumberFormat="1" applyFont="1" applyFill="1" applyBorder="1" applyAlignment="1" applyProtection="1">
      <alignment horizontal="center" vertical="center"/>
      <protection/>
    </xf>
    <xf numFmtId="49" fontId="3" fillId="35" borderId="24" xfId="0" applyNumberFormat="1" applyFont="1" applyFill="1" applyBorder="1" applyAlignment="1">
      <alignment vertical="center" wrapText="1"/>
    </xf>
    <xf numFmtId="49" fontId="3" fillId="35" borderId="24" xfId="0" applyNumberFormat="1" applyFont="1" applyFill="1" applyBorder="1" applyAlignment="1">
      <alignment horizontal="center" vertical="center"/>
    </xf>
    <xf numFmtId="0" fontId="3" fillId="35" borderId="24" xfId="0" applyNumberFormat="1" applyFont="1" applyFill="1" applyBorder="1" applyAlignment="1" applyProtection="1">
      <alignment horizontal="center" vertical="center"/>
      <protection/>
    </xf>
    <xf numFmtId="184" fontId="3" fillId="35" borderId="30" xfId="0" applyNumberFormat="1" applyFont="1" applyFill="1" applyBorder="1" applyAlignment="1" applyProtection="1">
      <alignment horizontal="center" vertical="center"/>
      <protection/>
    </xf>
    <xf numFmtId="1" fontId="3" fillId="35" borderId="29" xfId="0" applyNumberFormat="1" applyFont="1" applyFill="1" applyBorder="1" applyAlignment="1">
      <alignment horizontal="center" vertical="center"/>
    </xf>
    <xf numFmtId="1" fontId="3" fillId="35" borderId="24" xfId="0" applyNumberFormat="1" applyFont="1" applyFill="1" applyBorder="1" applyAlignment="1">
      <alignment horizontal="center" vertical="center"/>
    </xf>
    <xf numFmtId="0" fontId="3" fillId="35" borderId="24" xfId="0" applyNumberFormat="1" applyFont="1" applyFill="1" applyBorder="1" applyAlignment="1">
      <alignment horizontal="center" vertical="center"/>
    </xf>
    <xf numFmtId="1" fontId="3" fillId="35" borderId="30" xfId="0" applyNumberFormat="1" applyFont="1" applyFill="1" applyBorder="1" applyAlignment="1">
      <alignment horizontal="center" vertical="center" wrapText="1"/>
    </xf>
    <xf numFmtId="1" fontId="3" fillId="35" borderId="29" xfId="0" applyNumberFormat="1" applyFont="1" applyFill="1" applyBorder="1" applyAlignment="1">
      <alignment horizontal="center" vertical="center" wrapText="1"/>
    </xf>
    <xf numFmtId="0" fontId="3" fillId="35" borderId="30" xfId="0" applyNumberFormat="1" applyFont="1" applyFill="1" applyBorder="1" applyAlignment="1">
      <alignment horizontal="center" vertical="center" wrapText="1"/>
    </xf>
    <xf numFmtId="1" fontId="3" fillId="35" borderId="12" xfId="0" applyNumberFormat="1" applyFont="1" applyFill="1" applyBorder="1" applyAlignment="1">
      <alignment horizontal="center" vertical="center"/>
    </xf>
    <xf numFmtId="49" fontId="3" fillId="35" borderId="12" xfId="0" applyNumberFormat="1" applyFont="1" applyFill="1" applyBorder="1" applyAlignment="1">
      <alignment horizontal="center" vertical="center"/>
    </xf>
    <xf numFmtId="0" fontId="3" fillId="35" borderId="12" xfId="0" applyNumberFormat="1" applyFont="1" applyFill="1" applyBorder="1" applyAlignment="1" applyProtection="1">
      <alignment horizontal="center" vertical="center"/>
      <protection/>
    </xf>
    <xf numFmtId="184" fontId="15" fillId="35" borderId="12" xfId="0" applyNumberFormat="1" applyFont="1" applyFill="1" applyBorder="1" applyAlignment="1" applyProtection="1">
      <alignment horizontal="center" vertical="center"/>
      <protection/>
    </xf>
    <xf numFmtId="1" fontId="15" fillId="35" borderId="12" xfId="0" applyNumberFormat="1" applyFont="1" applyFill="1" applyBorder="1" applyAlignment="1">
      <alignment horizontal="center" vertical="center"/>
    </xf>
    <xf numFmtId="0" fontId="15" fillId="35" borderId="12" xfId="0" applyNumberFormat="1" applyFont="1" applyFill="1" applyBorder="1" applyAlignment="1">
      <alignment horizontal="center" vertical="center"/>
    </xf>
    <xf numFmtId="1" fontId="15" fillId="35" borderId="12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0" fontId="3" fillId="35" borderId="14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left" vertical="center" wrapText="1"/>
    </xf>
    <xf numFmtId="1" fontId="15" fillId="35" borderId="29" xfId="0" applyNumberFormat="1" applyFont="1" applyFill="1" applyBorder="1" applyAlignment="1">
      <alignment horizontal="center" vertical="center"/>
    </xf>
    <xf numFmtId="1" fontId="15" fillId="35" borderId="13" xfId="0" applyNumberFormat="1" applyFont="1" applyFill="1" applyBorder="1" applyAlignment="1">
      <alignment horizontal="center" vertical="center" wrapText="1"/>
    </xf>
    <xf numFmtId="1" fontId="15" fillId="35" borderId="14" xfId="0" applyNumberFormat="1" applyFont="1" applyFill="1" applyBorder="1" applyAlignment="1">
      <alignment horizontal="center" vertical="center" wrapText="1"/>
    </xf>
    <xf numFmtId="1" fontId="15" fillId="35" borderId="29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vertical="center" wrapText="1"/>
    </xf>
    <xf numFmtId="0" fontId="23" fillId="35" borderId="24" xfId="0" applyNumberFormat="1" applyFont="1" applyFill="1" applyBorder="1" applyAlignment="1" applyProtection="1">
      <alignment horizontal="center" vertical="center"/>
      <protection/>
    </xf>
    <xf numFmtId="184" fontId="3" fillId="35" borderId="13" xfId="0" applyNumberFormat="1" applyFont="1" applyFill="1" applyBorder="1" applyAlignment="1" applyProtection="1">
      <alignment horizontal="center" vertical="center"/>
      <protection/>
    </xf>
    <xf numFmtId="182" fontId="15" fillId="35" borderId="12" xfId="0" applyNumberFormat="1" applyFont="1" applyFill="1" applyBorder="1" applyAlignment="1">
      <alignment horizontal="center" vertical="center" wrapText="1"/>
    </xf>
    <xf numFmtId="182" fontId="124" fillId="35" borderId="0" xfId="0" applyNumberFormat="1" applyFont="1" applyFill="1" applyBorder="1" applyAlignment="1" applyProtection="1">
      <alignment vertical="center"/>
      <protection/>
    </xf>
    <xf numFmtId="182" fontId="124" fillId="35" borderId="48" xfId="0" applyNumberFormat="1" applyFont="1" applyFill="1" applyBorder="1" applyAlignment="1" applyProtection="1">
      <alignment vertical="center"/>
      <protection/>
    </xf>
    <xf numFmtId="49" fontId="15" fillId="35" borderId="12" xfId="0" applyNumberFormat="1" applyFont="1" applyFill="1" applyBorder="1" applyAlignment="1">
      <alignment vertical="center" wrapText="1"/>
    </xf>
    <xf numFmtId="182" fontId="15" fillId="35" borderId="13" xfId="0" applyNumberFormat="1" applyFont="1" applyFill="1" applyBorder="1" applyAlignment="1">
      <alignment horizontal="center" vertical="center" wrapText="1"/>
    </xf>
    <xf numFmtId="0" fontId="15" fillId="35" borderId="29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/>
    </xf>
    <xf numFmtId="1" fontId="3" fillId="35" borderId="13" xfId="0" applyNumberFormat="1" applyFont="1" applyFill="1" applyBorder="1" applyAlignment="1">
      <alignment horizontal="center" vertical="center" wrapText="1"/>
    </xf>
    <xf numFmtId="1" fontId="3" fillId="35" borderId="14" xfId="0" applyNumberFormat="1" applyFont="1" applyFill="1" applyBorder="1" applyAlignment="1">
      <alignment horizontal="center" vertical="center" wrapText="1"/>
    </xf>
    <xf numFmtId="184" fontId="3" fillId="35" borderId="71" xfId="0" applyNumberFormat="1" applyFont="1" applyFill="1" applyBorder="1" applyAlignment="1" applyProtection="1">
      <alignment horizontal="center" vertical="center"/>
      <protection/>
    </xf>
    <xf numFmtId="0" fontId="3" fillId="35" borderId="26" xfId="0" applyNumberFormat="1" applyFont="1" applyFill="1" applyBorder="1" applyAlignment="1">
      <alignment horizontal="center" vertical="center"/>
    </xf>
    <xf numFmtId="49" fontId="15" fillId="35" borderId="16" xfId="0" applyNumberFormat="1" applyFont="1" applyFill="1" applyBorder="1" applyAlignment="1">
      <alignment horizontal="left" vertical="center" wrapText="1"/>
    </xf>
    <xf numFmtId="49" fontId="3" fillId="35" borderId="16" xfId="0" applyNumberFormat="1" applyFont="1" applyFill="1" applyBorder="1" applyAlignment="1">
      <alignment horizontal="center" vertical="center"/>
    </xf>
    <xf numFmtId="0" fontId="3" fillId="35" borderId="16" xfId="0" applyNumberFormat="1" applyFont="1" applyFill="1" applyBorder="1" applyAlignment="1" applyProtection="1">
      <alignment horizontal="center" vertical="center"/>
      <protection/>
    </xf>
    <xf numFmtId="1" fontId="15" fillId="35" borderId="42" xfId="0" applyNumberFormat="1" applyFont="1" applyFill="1" applyBorder="1" applyAlignment="1">
      <alignment horizontal="center" vertical="center"/>
    </xf>
    <xf numFmtId="1" fontId="15" fillId="35" borderId="37" xfId="0" applyNumberFormat="1" applyFont="1" applyFill="1" applyBorder="1" applyAlignment="1">
      <alignment horizontal="center" vertical="center" wrapText="1"/>
    </xf>
    <xf numFmtId="0" fontId="15" fillId="35" borderId="19" xfId="0" applyNumberFormat="1" applyFont="1" applyFill="1" applyBorder="1" applyAlignment="1">
      <alignment horizontal="center" vertical="center" wrapText="1"/>
    </xf>
    <xf numFmtId="0" fontId="15" fillId="35" borderId="16" xfId="0" applyNumberFormat="1" applyFont="1" applyFill="1" applyBorder="1" applyAlignment="1">
      <alignment horizontal="center" vertical="center" wrapText="1"/>
    </xf>
    <xf numFmtId="0" fontId="15" fillId="35" borderId="37" xfId="0" applyNumberFormat="1" applyFont="1" applyFill="1" applyBorder="1" applyAlignment="1">
      <alignment horizontal="center" vertical="center" wrapText="1"/>
    </xf>
    <xf numFmtId="49" fontId="3" fillId="35" borderId="16" xfId="0" applyNumberFormat="1" applyFont="1" applyFill="1" applyBorder="1" applyAlignment="1">
      <alignment horizontal="left" vertical="center" wrapText="1"/>
    </xf>
    <xf numFmtId="0" fontId="3" fillId="35" borderId="16" xfId="0" applyNumberFormat="1" applyFont="1" applyFill="1" applyBorder="1" applyAlignment="1">
      <alignment horizontal="center" vertical="center"/>
    </xf>
    <xf numFmtId="1" fontId="3" fillId="35" borderId="16" xfId="0" applyNumberFormat="1" applyFont="1" applyFill="1" applyBorder="1" applyAlignment="1">
      <alignment horizontal="center" vertical="center"/>
    </xf>
    <xf numFmtId="1" fontId="3" fillId="35" borderId="37" xfId="0" applyNumberFormat="1" applyFont="1" applyFill="1" applyBorder="1" applyAlignment="1">
      <alignment horizontal="center" vertical="center" wrapText="1"/>
    </xf>
    <xf numFmtId="0" fontId="3" fillId="35" borderId="19" xfId="0" applyNumberFormat="1" applyFont="1" applyFill="1" applyBorder="1" applyAlignment="1">
      <alignment horizontal="center" vertical="center" wrapText="1"/>
    </xf>
    <xf numFmtId="0" fontId="3" fillId="35" borderId="17" xfId="0" applyNumberFormat="1" applyFont="1" applyFill="1" applyBorder="1" applyAlignment="1">
      <alignment horizontal="center" vertical="center" wrapText="1"/>
    </xf>
    <xf numFmtId="0" fontId="46" fillId="35" borderId="37" xfId="0" applyFont="1" applyFill="1" applyBorder="1" applyAlignment="1">
      <alignment horizontal="center" vertical="center"/>
    </xf>
    <xf numFmtId="0" fontId="46" fillId="35" borderId="19" xfId="0" applyFont="1" applyFill="1" applyBorder="1" applyAlignment="1">
      <alignment vertical="center"/>
    </xf>
    <xf numFmtId="0" fontId="46" fillId="35" borderId="16" xfId="0" applyFont="1" applyFill="1" applyBorder="1" applyAlignment="1">
      <alignment vertical="center"/>
    </xf>
    <xf numFmtId="49" fontId="46" fillId="35" borderId="16" xfId="0" applyNumberFormat="1" applyFont="1" applyFill="1" applyBorder="1" applyAlignment="1">
      <alignment vertical="center"/>
    </xf>
    <xf numFmtId="182" fontId="124" fillId="35" borderId="64" xfId="0" applyNumberFormat="1" applyFont="1" applyFill="1" applyBorder="1" applyAlignment="1" applyProtection="1">
      <alignment vertical="center"/>
      <protection/>
    </xf>
    <xf numFmtId="49" fontId="3" fillId="35" borderId="48" xfId="0" applyNumberFormat="1" applyFont="1" applyFill="1" applyBorder="1" applyAlignment="1">
      <alignment horizontal="left" vertical="center" wrapText="1"/>
    </xf>
    <xf numFmtId="0" fontId="3" fillId="35" borderId="48" xfId="0" applyNumberFormat="1" applyFont="1" applyFill="1" applyBorder="1" applyAlignment="1">
      <alignment horizontal="center" vertical="center"/>
    </xf>
    <xf numFmtId="49" fontId="3" fillId="35" borderId="48" xfId="0" applyNumberFormat="1" applyFont="1" applyFill="1" applyBorder="1" applyAlignment="1">
      <alignment horizontal="center" vertical="center"/>
    </xf>
    <xf numFmtId="184" fontId="3" fillId="35" borderId="48" xfId="0" applyNumberFormat="1" applyFont="1" applyFill="1" applyBorder="1" applyAlignment="1" applyProtection="1">
      <alignment horizontal="center" vertical="center"/>
      <protection/>
    </xf>
    <xf numFmtId="1" fontId="3" fillId="35" borderId="48" xfId="0" applyNumberFormat="1" applyFont="1" applyFill="1" applyBorder="1" applyAlignment="1">
      <alignment horizontal="center" vertical="center"/>
    </xf>
    <xf numFmtId="1" fontId="3" fillId="35" borderId="48" xfId="0" applyNumberFormat="1" applyFont="1" applyFill="1" applyBorder="1" applyAlignment="1">
      <alignment horizontal="center" vertical="center" wrapText="1"/>
    </xf>
    <xf numFmtId="0" fontId="3" fillId="35" borderId="48" xfId="0" applyNumberFormat="1" applyFont="1" applyFill="1" applyBorder="1" applyAlignment="1">
      <alignment horizontal="center" vertical="center" wrapText="1"/>
    </xf>
    <xf numFmtId="0" fontId="46" fillId="35" borderId="48" xfId="0" applyFont="1" applyFill="1" applyBorder="1" applyAlignment="1">
      <alignment horizontal="center" vertical="center"/>
    </xf>
    <xf numFmtId="0" fontId="46" fillId="35" borderId="48" xfId="0" applyFont="1" applyFill="1" applyBorder="1" applyAlignment="1">
      <alignment vertical="center"/>
    </xf>
    <xf numFmtId="49" fontId="46" fillId="35" borderId="48" xfId="0" applyNumberFormat="1" applyFont="1" applyFill="1" applyBorder="1" applyAlignment="1">
      <alignment vertical="center"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182" fontId="45" fillId="0" borderId="48" xfId="0" applyNumberFormat="1" applyFont="1" applyFill="1" applyBorder="1" applyAlignment="1" applyProtection="1">
      <alignment horizontal="center" vertical="center" wrapText="1"/>
      <protection/>
    </xf>
    <xf numFmtId="0" fontId="45" fillId="0" borderId="4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2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182" fontId="22" fillId="0" borderId="49" xfId="0" applyNumberFormat="1" applyFont="1" applyFill="1" applyBorder="1" applyAlignment="1" applyProtection="1">
      <alignment vertical="center"/>
      <protection/>
    </xf>
    <xf numFmtId="182" fontId="22" fillId="0" borderId="74" xfId="0" applyNumberFormat="1" applyFont="1" applyFill="1" applyBorder="1" applyAlignment="1" applyProtection="1">
      <alignment vertical="center"/>
      <protection/>
    </xf>
    <xf numFmtId="182" fontId="22" fillId="0" borderId="73" xfId="0" applyNumberFormat="1" applyFont="1" applyFill="1" applyBorder="1" applyAlignment="1" applyProtection="1">
      <alignment vertical="center"/>
      <protection/>
    </xf>
    <xf numFmtId="182" fontId="3" fillId="35" borderId="48" xfId="0" applyNumberFormat="1" applyFont="1" applyFill="1" applyBorder="1" applyAlignment="1" applyProtection="1">
      <alignment horizontal="center" vertical="center" wrapText="1"/>
      <protection/>
    </xf>
    <xf numFmtId="49" fontId="3" fillId="35" borderId="48" xfId="0" applyNumberFormat="1" applyFont="1" applyFill="1" applyBorder="1" applyAlignment="1">
      <alignment horizontal="left" vertical="center" wrapText="1"/>
    </xf>
    <xf numFmtId="0" fontId="3" fillId="35" borderId="48" xfId="0" applyFont="1" applyFill="1" applyBorder="1" applyAlignment="1">
      <alignment vertical="center" wrapText="1"/>
    </xf>
    <xf numFmtId="184" fontId="15" fillId="35" borderId="48" xfId="0" applyNumberFormat="1" applyFont="1" applyFill="1" applyBorder="1" applyAlignment="1" applyProtection="1">
      <alignment horizontal="center" vertical="center"/>
      <protection/>
    </xf>
    <xf numFmtId="49" fontId="3" fillId="35" borderId="48" xfId="0" applyNumberFormat="1" applyFont="1" applyFill="1" applyBorder="1" applyAlignment="1">
      <alignment horizontal="right" vertical="center" wrapText="1"/>
    </xf>
    <xf numFmtId="49" fontId="3" fillId="35" borderId="48" xfId="0" applyNumberFormat="1" applyFont="1" applyFill="1" applyBorder="1" applyAlignment="1" applyProtection="1">
      <alignment horizontal="center" vertical="center"/>
      <protection/>
    </xf>
    <xf numFmtId="182" fontId="3" fillId="35" borderId="48" xfId="0" applyNumberFormat="1" applyFont="1" applyFill="1" applyBorder="1" applyAlignment="1" applyProtection="1">
      <alignment horizontal="center" vertical="center"/>
      <protection/>
    </xf>
    <xf numFmtId="186" fontId="3" fillId="35" borderId="48" xfId="0" applyNumberFormat="1" applyFont="1" applyFill="1" applyBorder="1" applyAlignment="1" applyProtection="1">
      <alignment horizontal="center" vertical="center"/>
      <protection/>
    </xf>
    <xf numFmtId="182" fontId="45" fillId="35" borderId="48" xfId="0" applyNumberFormat="1" applyFont="1" applyFill="1" applyBorder="1" applyAlignment="1" applyProtection="1">
      <alignment vertical="center"/>
      <protection/>
    </xf>
    <xf numFmtId="182" fontId="15" fillId="35" borderId="48" xfId="0" applyNumberFormat="1" applyFont="1" applyFill="1" applyBorder="1" applyAlignment="1" applyProtection="1">
      <alignment horizontal="center" vertical="center"/>
      <protection/>
    </xf>
    <xf numFmtId="1" fontId="15" fillId="35" borderId="48" xfId="0" applyNumberFormat="1" applyFont="1" applyFill="1" applyBorder="1" applyAlignment="1">
      <alignment horizontal="center" vertical="center"/>
    </xf>
    <xf numFmtId="0" fontId="15" fillId="35" borderId="48" xfId="0" applyNumberFormat="1" applyFont="1" applyFill="1" applyBorder="1" applyAlignment="1">
      <alignment horizontal="center" vertical="center"/>
    </xf>
    <xf numFmtId="1" fontId="15" fillId="35" borderId="48" xfId="0" applyNumberFormat="1" applyFont="1" applyFill="1" applyBorder="1" applyAlignment="1">
      <alignment horizontal="center" vertical="center" wrapText="1"/>
    </xf>
    <xf numFmtId="182" fontId="15" fillId="35" borderId="48" xfId="0" applyNumberFormat="1" applyFont="1" applyFill="1" applyBorder="1" applyAlignment="1" applyProtection="1">
      <alignment vertical="center"/>
      <protection/>
    </xf>
    <xf numFmtId="182" fontId="47" fillId="35" borderId="48" xfId="0" applyNumberFormat="1" applyFont="1" applyFill="1" applyBorder="1" applyAlignment="1" applyProtection="1">
      <alignment vertical="center"/>
      <protection/>
    </xf>
    <xf numFmtId="0" fontId="15" fillId="35" borderId="48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left" vertical="center" wrapText="1"/>
    </xf>
    <xf numFmtId="0" fontId="3" fillId="35" borderId="48" xfId="0" applyNumberFormat="1" applyFont="1" applyFill="1" applyBorder="1" applyAlignment="1" applyProtection="1">
      <alignment horizontal="center" vertical="center"/>
      <protection/>
    </xf>
    <xf numFmtId="0" fontId="21" fillId="35" borderId="48" xfId="0" applyFont="1" applyFill="1" applyBorder="1" applyAlignment="1">
      <alignment/>
    </xf>
    <xf numFmtId="0" fontId="3" fillId="35" borderId="48" xfId="0" applyFont="1" applyFill="1" applyBorder="1" applyAlignment="1">
      <alignment horizontal="center" vertical="center"/>
    </xf>
    <xf numFmtId="49" fontId="15" fillId="35" borderId="48" xfId="0" applyNumberFormat="1" applyFont="1" applyFill="1" applyBorder="1" applyAlignment="1">
      <alignment horizontal="center" vertical="center" wrapText="1"/>
    </xf>
    <xf numFmtId="0" fontId="15" fillId="35" borderId="48" xfId="0" applyFont="1" applyFill="1" applyBorder="1" applyAlignment="1">
      <alignment vertical="center"/>
    </xf>
    <xf numFmtId="49" fontId="34" fillId="35" borderId="48" xfId="0" applyNumberFormat="1" applyFont="1" applyFill="1" applyBorder="1" applyAlignment="1">
      <alignment vertical="center"/>
    </xf>
    <xf numFmtId="182" fontId="125" fillId="35" borderId="48" xfId="0" applyNumberFormat="1" applyFont="1" applyFill="1" applyBorder="1" applyAlignment="1" applyProtection="1">
      <alignment vertical="center"/>
      <protection/>
    </xf>
    <xf numFmtId="182" fontId="125" fillId="35" borderId="0" xfId="0" applyNumberFormat="1" applyFont="1" applyFill="1" applyBorder="1" applyAlignment="1" applyProtection="1">
      <alignment vertical="center"/>
      <protection/>
    </xf>
    <xf numFmtId="0" fontId="3" fillId="35" borderId="48" xfId="0" applyNumberFormat="1" applyFont="1" applyFill="1" applyBorder="1" applyAlignment="1">
      <alignment vertical="center" wrapText="1"/>
    </xf>
    <xf numFmtId="0" fontId="3" fillId="35" borderId="48" xfId="0" applyFont="1" applyFill="1" applyBorder="1" applyAlignment="1">
      <alignment vertical="center"/>
    </xf>
    <xf numFmtId="188" fontId="15" fillId="35" borderId="48" xfId="0" applyNumberFormat="1" applyFont="1" applyFill="1" applyBorder="1" applyAlignment="1" applyProtection="1">
      <alignment horizontal="center" vertical="center"/>
      <protection/>
    </xf>
    <xf numFmtId="0" fontId="34" fillId="35" borderId="48" xfId="0" applyFont="1" applyFill="1" applyBorder="1" applyAlignment="1">
      <alignment vertical="center"/>
    </xf>
    <xf numFmtId="188" fontId="3" fillId="35" borderId="48" xfId="0" applyNumberFormat="1" applyFont="1" applyFill="1" applyBorder="1" applyAlignment="1" applyProtection="1">
      <alignment horizontal="center" vertical="center"/>
      <protection/>
    </xf>
    <xf numFmtId="182" fontId="45" fillId="0" borderId="73" xfId="0" applyNumberFormat="1" applyFont="1" applyFill="1" applyBorder="1" applyAlignment="1" applyProtection="1">
      <alignment vertical="center"/>
      <protection/>
    </xf>
    <xf numFmtId="49" fontId="3" fillId="35" borderId="48" xfId="0" applyNumberFormat="1" applyFont="1" applyFill="1" applyBorder="1" applyAlignment="1">
      <alignment vertical="center"/>
    </xf>
    <xf numFmtId="0" fontId="46" fillId="35" borderId="48" xfId="0" applyFont="1" applyFill="1" applyBorder="1" applyAlignment="1">
      <alignment horizontal="center" vertical="center" wrapText="1"/>
    </xf>
    <xf numFmtId="0" fontId="15" fillId="35" borderId="48" xfId="0" applyFont="1" applyFill="1" applyBorder="1" applyAlignment="1">
      <alignment horizontal="left" vertical="center" wrapText="1"/>
    </xf>
    <xf numFmtId="0" fontId="48" fillId="35" borderId="48" xfId="0" applyFont="1" applyFill="1" applyBorder="1" applyAlignment="1">
      <alignment/>
    </xf>
    <xf numFmtId="183" fontId="3" fillId="35" borderId="15" xfId="0" applyNumberFormat="1" applyFont="1" applyFill="1" applyBorder="1" applyAlignment="1" applyProtection="1">
      <alignment horizontal="center" vertical="center"/>
      <protection/>
    </xf>
    <xf numFmtId="183" fontId="3" fillId="35" borderId="16" xfId="0" applyNumberFormat="1" applyFont="1" applyFill="1" applyBorder="1" applyAlignment="1" applyProtection="1">
      <alignment horizontal="center" vertical="center"/>
      <protection/>
    </xf>
    <xf numFmtId="183" fontId="3" fillId="35" borderId="37" xfId="0" applyNumberFormat="1" applyFont="1" applyFill="1" applyBorder="1" applyAlignment="1" applyProtection="1">
      <alignment horizontal="center" vertical="center"/>
      <protection/>
    </xf>
    <xf numFmtId="183" fontId="3" fillId="35" borderId="19" xfId="0" applyNumberFormat="1" applyFont="1" applyFill="1" applyBorder="1" applyAlignment="1" applyProtection="1">
      <alignment horizontal="center" vertical="center"/>
      <protection/>
    </xf>
    <xf numFmtId="0" fontId="3" fillId="35" borderId="70" xfId="0" applyNumberFormat="1" applyFont="1" applyFill="1" applyBorder="1" applyAlignment="1">
      <alignment horizontal="left" vertical="center" wrapText="1"/>
    </xf>
    <xf numFmtId="0" fontId="3" fillId="35" borderId="52" xfId="0" applyNumberFormat="1" applyFont="1" applyFill="1" applyBorder="1" applyAlignment="1">
      <alignment horizontal="center" vertical="center" wrapText="1"/>
    </xf>
    <xf numFmtId="0" fontId="3" fillId="35" borderId="53" xfId="0" applyNumberFormat="1" applyFont="1" applyFill="1" applyBorder="1" applyAlignment="1">
      <alignment horizontal="center" vertical="center" wrapText="1"/>
    </xf>
    <xf numFmtId="0" fontId="3" fillId="35" borderId="68" xfId="0" applyNumberFormat="1" applyFont="1" applyFill="1" applyBorder="1" applyAlignment="1">
      <alignment horizontal="center" vertical="center" wrapText="1"/>
    </xf>
    <xf numFmtId="0" fontId="3" fillId="35" borderId="49" xfId="0" applyNumberFormat="1" applyFont="1" applyFill="1" applyBorder="1" applyAlignment="1">
      <alignment horizontal="center" vertical="center" wrapText="1"/>
    </xf>
    <xf numFmtId="0" fontId="3" fillId="35" borderId="54" xfId="0" applyNumberFormat="1" applyFont="1" applyFill="1" applyBorder="1" applyAlignment="1">
      <alignment horizontal="center" vertical="center" wrapText="1"/>
    </xf>
    <xf numFmtId="49" fontId="3" fillId="35" borderId="36" xfId="0" applyNumberFormat="1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left" vertical="center" wrapText="1"/>
    </xf>
    <xf numFmtId="188" fontId="15" fillId="35" borderId="12" xfId="0" applyNumberFormat="1" applyFont="1" applyFill="1" applyBorder="1" applyAlignment="1" applyProtection="1">
      <alignment horizontal="center" vertical="center"/>
      <protection/>
    </xf>
    <xf numFmtId="188" fontId="3" fillId="35" borderId="12" xfId="0" applyNumberFormat="1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vertical="center"/>
    </xf>
    <xf numFmtId="0" fontId="46" fillId="35" borderId="12" xfId="0" applyFont="1" applyFill="1" applyBorder="1" applyAlignment="1">
      <alignment vertical="center"/>
    </xf>
    <xf numFmtId="0" fontId="3" fillId="35" borderId="12" xfId="0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horizontal="left" vertical="center" wrapText="1"/>
    </xf>
    <xf numFmtId="188" fontId="15" fillId="35" borderId="16" xfId="0" applyNumberFormat="1" applyFont="1" applyFill="1" applyBorder="1" applyAlignment="1" applyProtection="1">
      <alignment horizontal="center" vertical="center"/>
      <protection/>
    </xf>
    <xf numFmtId="1" fontId="15" fillId="35" borderId="16" xfId="0" applyNumberFormat="1" applyFont="1" applyFill="1" applyBorder="1" applyAlignment="1">
      <alignment horizontal="center" vertical="center"/>
    </xf>
    <xf numFmtId="0" fontId="15" fillId="35" borderId="16" xfId="0" applyNumberFormat="1" applyFont="1" applyFill="1" applyBorder="1" applyAlignment="1">
      <alignment horizontal="center" vertical="center"/>
    </xf>
    <xf numFmtId="1" fontId="15" fillId="35" borderId="16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/>
    </xf>
    <xf numFmtId="0" fontId="15" fillId="35" borderId="24" xfId="0" applyFont="1" applyFill="1" applyBorder="1" applyAlignment="1">
      <alignment horizontal="left" vertical="center" wrapText="1"/>
    </xf>
    <xf numFmtId="0" fontId="15" fillId="35" borderId="24" xfId="0" applyFont="1" applyFill="1" applyBorder="1" applyAlignment="1">
      <alignment horizontal="center" vertical="center" wrapText="1"/>
    </xf>
    <xf numFmtId="1" fontId="3" fillId="35" borderId="24" xfId="0" applyNumberFormat="1" applyFont="1" applyFill="1" applyBorder="1" applyAlignment="1">
      <alignment horizontal="center" vertical="center" wrapText="1"/>
    </xf>
    <xf numFmtId="183" fontId="3" fillId="35" borderId="24" xfId="0" applyNumberFormat="1" applyFont="1" applyFill="1" applyBorder="1" applyAlignment="1" applyProtection="1">
      <alignment horizontal="center" vertical="center"/>
      <protection/>
    </xf>
    <xf numFmtId="188" fontId="15" fillId="35" borderId="24" xfId="0" applyNumberFormat="1" applyFont="1" applyFill="1" applyBorder="1" applyAlignment="1" applyProtection="1">
      <alignment horizontal="center" vertical="center"/>
      <protection/>
    </xf>
    <xf numFmtId="1" fontId="15" fillId="35" borderId="24" xfId="0" applyNumberFormat="1" applyFont="1" applyFill="1" applyBorder="1" applyAlignment="1">
      <alignment horizontal="center" vertical="center"/>
    </xf>
    <xf numFmtId="0" fontId="15" fillId="35" borderId="24" xfId="0" applyNumberFormat="1" applyFont="1" applyFill="1" applyBorder="1" applyAlignment="1">
      <alignment horizontal="center" vertical="center"/>
    </xf>
    <xf numFmtId="1" fontId="15" fillId="35" borderId="30" xfId="0" applyNumberFormat="1" applyFont="1" applyFill="1" applyBorder="1" applyAlignment="1">
      <alignment horizontal="center" vertical="center" wrapText="1"/>
    </xf>
    <xf numFmtId="0" fontId="15" fillId="35" borderId="25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188" fontId="3" fillId="35" borderId="16" xfId="0" applyNumberFormat="1" applyFont="1" applyFill="1" applyBorder="1" applyAlignment="1" applyProtection="1">
      <alignment horizontal="center" vertical="center"/>
      <protection/>
    </xf>
    <xf numFmtId="0" fontId="3" fillId="35" borderId="17" xfId="0" applyFont="1" applyFill="1" applyBorder="1" applyAlignment="1">
      <alignment horizontal="center" vertical="center" wrapText="1"/>
    </xf>
    <xf numFmtId="0" fontId="46" fillId="35" borderId="37" xfId="0" applyFont="1" applyFill="1" applyBorder="1" applyAlignment="1">
      <alignment vertical="center"/>
    </xf>
    <xf numFmtId="182" fontId="45" fillId="0" borderId="74" xfId="0" applyNumberFormat="1" applyFont="1" applyFill="1" applyBorder="1" applyAlignment="1" applyProtection="1">
      <alignment vertical="center"/>
      <protection/>
    </xf>
    <xf numFmtId="0" fontId="2" fillId="0" borderId="26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vertical="center"/>
    </xf>
    <xf numFmtId="0" fontId="121" fillId="0" borderId="34" xfId="0" applyFont="1" applyFill="1" applyBorder="1" applyAlignment="1">
      <alignment horizontal="center" vertical="center" wrapText="1"/>
    </xf>
    <xf numFmtId="0" fontId="121" fillId="0" borderId="35" xfId="0" applyFont="1" applyFill="1" applyBorder="1" applyAlignment="1">
      <alignment horizontal="center" vertical="center" wrapText="1"/>
    </xf>
    <xf numFmtId="188" fontId="119" fillId="0" borderId="0" xfId="0" applyNumberFormat="1" applyFont="1" applyFill="1" applyBorder="1" applyAlignment="1" applyProtection="1">
      <alignment vertical="center"/>
      <protection/>
    </xf>
    <xf numFmtId="182" fontId="11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184" fontId="118" fillId="0" borderId="35" xfId="0" applyNumberFormat="1" applyFont="1" applyFill="1" applyBorder="1" applyAlignment="1" applyProtection="1">
      <alignment horizontal="center" vertical="center"/>
      <protection/>
    </xf>
    <xf numFmtId="184" fontId="118" fillId="0" borderId="36" xfId="0" applyNumberFormat="1" applyFont="1" applyFill="1" applyBorder="1" applyAlignment="1" applyProtection="1">
      <alignment horizontal="center" vertical="center"/>
      <protection/>
    </xf>
    <xf numFmtId="0" fontId="119" fillId="0" borderId="14" xfId="0" applyNumberFormat="1" applyFont="1" applyFill="1" applyBorder="1" applyAlignment="1">
      <alignment horizontal="center" vertical="center" wrapText="1"/>
    </xf>
    <xf numFmtId="0" fontId="119" fillId="0" borderId="12" xfId="0" applyNumberFormat="1" applyFont="1" applyFill="1" applyBorder="1" applyAlignment="1">
      <alignment horizontal="center" vertical="center" wrapText="1"/>
    </xf>
    <xf numFmtId="0" fontId="120" fillId="0" borderId="12" xfId="0" applyNumberFormat="1" applyFont="1" applyFill="1" applyBorder="1" applyAlignment="1" applyProtection="1">
      <alignment horizontal="center" vertical="center"/>
      <protection/>
    </xf>
    <xf numFmtId="188" fontId="118" fillId="0" borderId="0" xfId="0" applyNumberFormat="1" applyFont="1" applyFill="1" applyBorder="1" applyAlignment="1" applyProtection="1">
      <alignment vertical="center"/>
      <protection/>
    </xf>
    <xf numFmtId="182" fontId="118" fillId="0" borderId="0" xfId="0" applyNumberFormat="1" applyFont="1" applyFill="1" applyBorder="1" applyAlignment="1" applyProtection="1">
      <alignment vertical="center"/>
      <protection/>
    </xf>
    <xf numFmtId="184" fontId="118" fillId="0" borderId="33" xfId="0" applyNumberFormat="1" applyFont="1" applyFill="1" applyBorder="1" applyAlignment="1" applyProtection="1">
      <alignment horizontal="center" vertical="center"/>
      <protection/>
    </xf>
    <xf numFmtId="184" fontId="118" fillId="0" borderId="39" xfId="0" applyNumberFormat="1" applyFont="1" applyFill="1" applyBorder="1" applyAlignment="1" applyProtection="1">
      <alignment horizontal="center" vertical="center"/>
      <protection/>
    </xf>
    <xf numFmtId="0" fontId="37" fillId="0" borderId="13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vertical="center"/>
    </xf>
    <xf numFmtId="1" fontId="119" fillId="0" borderId="27" xfId="0" applyNumberFormat="1" applyFont="1" applyFill="1" applyBorder="1" applyAlignment="1" applyProtection="1">
      <alignment horizontal="center" vertical="center"/>
      <protection/>
    </xf>
    <xf numFmtId="1" fontId="119" fillId="0" borderId="28" xfId="0" applyNumberFormat="1" applyFont="1" applyFill="1" applyBorder="1" applyAlignment="1" applyProtection="1">
      <alignment horizontal="center" vertical="center"/>
      <protection/>
    </xf>
    <xf numFmtId="1" fontId="119" fillId="0" borderId="40" xfId="0" applyNumberFormat="1" applyFont="1" applyFill="1" applyBorder="1" applyAlignment="1" applyProtection="1">
      <alignment horizontal="center" vertical="center"/>
      <protection/>
    </xf>
    <xf numFmtId="1" fontId="119" fillId="0" borderId="31" xfId="0" applyNumberFormat="1" applyFont="1" applyFill="1" applyBorder="1" applyAlignment="1" applyProtection="1">
      <alignment horizontal="center" vertical="center"/>
      <protection/>
    </xf>
    <xf numFmtId="1" fontId="11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>
      <alignment vertical="center" wrapText="1"/>
    </xf>
    <xf numFmtId="0" fontId="119" fillId="0" borderId="19" xfId="0" applyNumberFormat="1" applyFont="1" applyFill="1" applyBorder="1" applyAlignment="1" applyProtection="1">
      <alignment horizontal="center" vertical="center"/>
      <protection/>
    </xf>
    <xf numFmtId="0" fontId="119" fillId="0" borderId="16" xfId="0" applyNumberFormat="1" applyFont="1" applyFill="1" applyBorder="1" applyAlignment="1" applyProtection="1">
      <alignment horizontal="center" vertical="center"/>
      <protection/>
    </xf>
    <xf numFmtId="0" fontId="119" fillId="0" borderId="37" xfId="0" applyNumberFormat="1" applyFont="1" applyFill="1" applyBorder="1" applyAlignment="1" applyProtection="1">
      <alignment horizontal="center" vertical="center"/>
      <protection/>
    </xf>
    <xf numFmtId="0" fontId="119" fillId="0" borderId="22" xfId="0" applyNumberFormat="1" applyFont="1" applyFill="1" applyBorder="1" applyAlignment="1" applyProtection="1">
      <alignment horizontal="center" vertical="center"/>
      <protection/>
    </xf>
    <xf numFmtId="0" fontId="119" fillId="0" borderId="21" xfId="0" applyNumberFormat="1" applyFont="1" applyFill="1" applyBorder="1" applyAlignment="1" applyProtection="1">
      <alignment horizontal="center" vertical="center"/>
      <protection/>
    </xf>
    <xf numFmtId="0" fontId="119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vertical="center"/>
    </xf>
    <xf numFmtId="182" fontId="119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0" fontId="119" fillId="0" borderId="0" xfId="0" applyFont="1" applyFill="1" applyBorder="1" applyAlignment="1">
      <alignment horizontal="center" vertical="center" wrapText="1"/>
    </xf>
    <xf numFmtId="184" fontId="119" fillId="0" borderId="0" xfId="0" applyNumberFormat="1" applyFont="1" applyFill="1" applyBorder="1" applyAlignment="1" applyProtection="1">
      <alignment vertical="center"/>
      <protection/>
    </xf>
    <xf numFmtId="0" fontId="36" fillId="0" borderId="14" xfId="0" applyFont="1" applyFill="1" applyBorder="1" applyAlignment="1">
      <alignment/>
    </xf>
    <xf numFmtId="0" fontId="119" fillId="0" borderId="14" xfId="0" applyFont="1" applyFill="1" applyBorder="1" applyAlignment="1">
      <alignment horizontal="center" vertical="center" wrapText="1"/>
    </xf>
    <xf numFmtId="0" fontId="119" fillId="0" borderId="12" xfId="0" applyFont="1" applyFill="1" applyBorder="1" applyAlignment="1">
      <alignment horizontal="center" vertical="center" wrapText="1"/>
    </xf>
    <xf numFmtId="0" fontId="119" fillId="0" borderId="13" xfId="0" applyFont="1" applyFill="1" applyBorder="1" applyAlignment="1">
      <alignment horizontal="center" vertical="center" wrapText="1"/>
    </xf>
    <xf numFmtId="0" fontId="118" fillId="0" borderId="14" xfId="0" applyFont="1" applyFill="1" applyBorder="1" applyAlignment="1">
      <alignment horizontal="center" vertical="center" wrapText="1"/>
    </xf>
    <xf numFmtId="0" fontId="118" fillId="0" borderId="12" xfId="0" applyFont="1" applyFill="1" applyBorder="1" applyAlignment="1">
      <alignment horizontal="center" vertical="center" wrapText="1"/>
    </xf>
    <xf numFmtId="0" fontId="118" fillId="0" borderId="1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0" fontId="126" fillId="0" borderId="14" xfId="0" applyFont="1" applyFill="1" applyBorder="1" applyAlignment="1">
      <alignment horizontal="center" vertical="center"/>
    </xf>
    <xf numFmtId="0" fontId="126" fillId="0" borderId="12" xfId="0" applyFont="1" applyFill="1" applyBorder="1" applyAlignment="1">
      <alignment horizontal="center" vertical="center"/>
    </xf>
    <xf numFmtId="0" fontId="119" fillId="0" borderId="37" xfId="0" applyFont="1" applyFill="1" applyBorder="1" applyAlignment="1">
      <alignment horizontal="center" vertical="center" wrapText="1"/>
    </xf>
    <xf numFmtId="0" fontId="119" fillId="0" borderId="19" xfId="0" applyFont="1" applyFill="1" applyBorder="1" applyAlignment="1">
      <alignment horizontal="center" vertical="center" wrapText="1"/>
    </xf>
    <xf numFmtId="0" fontId="119" fillId="0" borderId="16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/>
    </xf>
    <xf numFmtId="1" fontId="16" fillId="0" borderId="19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27" fillId="0" borderId="0" xfId="0" applyFont="1" applyFill="1" applyBorder="1" applyAlignment="1">
      <alignment horizontal="center" vertical="center"/>
    </xf>
    <xf numFmtId="0" fontId="127" fillId="0" borderId="38" xfId="0" applyFont="1" applyFill="1" applyBorder="1" applyAlignment="1">
      <alignment horizontal="center" vertical="center"/>
    </xf>
    <xf numFmtId="182" fontId="128" fillId="0" borderId="0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6" fillId="0" borderId="46" xfId="0" applyFont="1" applyFill="1" applyBorder="1" applyAlignment="1">
      <alignment horizontal="center"/>
    </xf>
    <xf numFmtId="184" fontId="16" fillId="0" borderId="46" xfId="0" applyNumberFormat="1" applyFont="1" applyFill="1" applyBorder="1" applyAlignment="1">
      <alignment horizontal="center"/>
    </xf>
    <xf numFmtId="0" fontId="39" fillId="0" borderId="46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16" fillId="0" borderId="47" xfId="0" applyFont="1" applyFill="1" applyBorder="1" applyAlignment="1">
      <alignment horizontal="center"/>
    </xf>
    <xf numFmtId="184" fontId="16" fillId="0" borderId="47" xfId="0" applyNumberFormat="1" applyFont="1" applyFill="1" applyBorder="1" applyAlignment="1">
      <alignment horizontal="center"/>
    </xf>
    <xf numFmtId="0" fontId="39" fillId="0" borderId="47" xfId="0" applyFon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0" fontId="16" fillId="0" borderId="45" xfId="0" applyFont="1" applyFill="1" applyBorder="1" applyAlignment="1">
      <alignment horizontal="center"/>
    </xf>
    <xf numFmtId="184" fontId="16" fillId="0" borderId="45" xfId="0" applyNumberFormat="1" applyFont="1" applyFill="1" applyBorder="1" applyAlignment="1">
      <alignment horizontal="center"/>
    </xf>
    <xf numFmtId="0" fontId="39" fillId="0" borderId="45" xfId="0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6" fillId="0" borderId="0" xfId="0" applyFont="1" applyAlignment="1">
      <alignment horizontal="right" vertical="center"/>
    </xf>
    <xf numFmtId="0" fontId="16" fillId="35" borderId="18" xfId="0" applyFont="1" applyFill="1" applyBorder="1" applyAlignment="1">
      <alignment horizontal="center" vertical="center" wrapText="1"/>
    </xf>
    <xf numFmtId="0" fontId="2" fillId="35" borderId="75" xfId="0" applyNumberFormat="1" applyFont="1" applyFill="1" applyBorder="1" applyAlignment="1">
      <alignment horizontal="center" vertical="center" wrapText="1"/>
    </xf>
    <xf numFmtId="0" fontId="2" fillId="35" borderId="76" xfId="0" applyNumberFormat="1" applyFont="1" applyFill="1" applyBorder="1" applyAlignment="1">
      <alignment horizontal="center" vertical="center" wrapText="1"/>
    </xf>
    <xf numFmtId="0" fontId="2" fillId="35" borderId="64" xfId="0" applyNumberFormat="1" applyFont="1" applyFill="1" applyBorder="1" applyAlignment="1">
      <alignment horizontal="center" vertical="center" wrapText="1"/>
    </xf>
    <xf numFmtId="0" fontId="16" fillId="35" borderId="70" xfId="0" applyNumberFormat="1" applyFont="1" applyFill="1" applyBorder="1" applyAlignment="1">
      <alignment horizontal="center" vertical="center" wrapText="1"/>
    </xf>
    <xf numFmtId="49" fontId="3" fillId="35" borderId="46" xfId="0" applyNumberFormat="1" applyFont="1" applyFill="1" applyBorder="1" applyAlignment="1">
      <alignment horizontal="center" vertical="center" wrapText="1"/>
    </xf>
    <xf numFmtId="49" fontId="3" fillId="35" borderId="47" xfId="0" applyNumberFormat="1" applyFont="1" applyFill="1" applyBorder="1" applyAlignment="1">
      <alignment horizontal="center" vertical="center" wrapText="1"/>
    </xf>
    <xf numFmtId="49" fontId="3" fillId="35" borderId="47" xfId="0" applyNumberFormat="1" applyFont="1" applyFill="1" applyBorder="1" applyAlignment="1" applyProtection="1">
      <alignment horizontal="center" vertical="center"/>
      <protection/>
    </xf>
    <xf numFmtId="49" fontId="2" fillId="35" borderId="47" xfId="0" applyNumberFormat="1" applyFont="1" applyFill="1" applyBorder="1" applyAlignment="1">
      <alignment horizontal="center" vertical="center" wrapText="1"/>
    </xf>
    <xf numFmtId="49" fontId="3" fillId="35" borderId="18" xfId="0" applyNumberFormat="1" applyFont="1" applyFill="1" applyBorder="1" applyAlignment="1">
      <alignment horizontal="center" vertical="center" wrapText="1"/>
    </xf>
    <xf numFmtId="49" fontId="3" fillId="35" borderId="77" xfId="0" applyNumberFormat="1" applyFont="1" applyFill="1" applyBorder="1" applyAlignment="1">
      <alignment horizontal="center" vertical="center" wrapText="1"/>
    </xf>
    <xf numFmtId="49" fontId="3" fillId="35" borderId="78" xfId="0" applyNumberFormat="1" applyFont="1" applyFill="1" applyBorder="1" applyAlignment="1">
      <alignment horizontal="center" vertical="center" wrapText="1"/>
    </xf>
    <xf numFmtId="49" fontId="3" fillId="35" borderId="79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vertical="center" wrapText="1"/>
    </xf>
    <xf numFmtId="0" fontId="2" fillId="35" borderId="80" xfId="0" applyFont="1" applyFill="1" applyBorder="1" applyAlignment="1">
      <alignment horizontal="center" vertical="center" wrapText="1"/>
    </xf>
    <xf numFmtId="0" fontId="2" fillId="35" borderId="73" xfId="0" applyNumberFormat="1" applyFont="1" applyFill="1" applyBorder="1" applyAlignment="1">
      <alignment horizontal="center" vertical="center" wrapText="1"/>
    </xf>
    <xf numFmtId="0" fontId="2" fillId="35" borderId="80" xfId="0" applyNumberFormat="1" applyFont="1" applyFill="1" applyBorder="1" applyAlignment="1">
      <alignment horizontal="center" vertical="center" wrapText="1"/>
    </xf>
    <xf numFmtId="49" fontId="2" fillId="35" borderId="46" xfId="0" applyNumberFormat="1" applyFont="1" applyFill="1" applyBorder="1" applyAlignment="1">
      <alignment horizontal="left" vertical="center" wrapText="1"/>
    </xf>
    <xf numFmtId="49" fontId="2" fillId="35" borderId="47" xfId="0" applyNumberFormat="1" applyFont="1" applyFill="1" applyBorder="1" applyAlignment="1">
      <alignment horizontal="right" vertical="center" wrapText="1"/>
    </xf>
    <xf numFmtId="49" fontId="2" fillId="35" borderId="47" xfId="0" applyNumberFormat="1" applyFont="1" applyFill="1" applyBorder="1" applyAlignment="1">
      <alignment horizontal="right" vertical="center" wrapText="1"/>
    </xf>
    <xf numFmtId="49" fontId="2" fillId="35" borderId="47" xfId="0" applyNumberFormat="1" applyFont="1" applyFill="1" applyBorder="1" applyAlignment="1">
      <alignment horizontal="left" vertical="center" wrapText="1"/>
    </xf>
    <xf numFmtId="0" fontId="2" fillId="35" borderId="47" xfId="0" applyFont="1" applyFill="1" applyBorder="1" applyAlignment="1">
      <alignment horizontal="left" vertical="center" wrapText="1"/>
    </xf>
    <xf numFmtId="49" fontId="16" fillId="35" borderId="47" xfId="0" applyNumberFormat="1" applyFont="1" applyFill="1" applyBorder="1" applyAlignment="1">
      <alignment horizontal="left" vertical="center" wrapText="1"/>
    </xf>
    <xf numFmtId="49" fontId="16" fillId="35" borderId="18" xfId="0" applyNumberFormat="1" applyFont="1" applyFill="1" applyBorder="1" applyAlignment="1">
      <alignment horizontal="left" vertical="center" wrapText="1"/>
    </xf>
    <xf numFmtId="49" fontId="2" fillId="35" borderId="81" xfId="0" applyNumberFormat="1" applyFont="1" applyFill="1" applyBorder="1" applyAlignment="1">
      <alignment horizontal="left" vertical="center" wrapText="1"/>
    </xf>
    <xf numFmtId="49" fontId="2" fillId="35" borderId="77" xfId="0" applyNumberFormat="1" applyFont="1" applyFill="1" applyBorder="1" applyAlignment="1">
      <alignment horizontal="left" vertical="center" wrapText="1"/>
    </xf>
    <xf numFmtId="0" fontId="2" fillId="35" borderId="82" xfId="0" applyNumberFormat="1" applyFont="1" applyFill="1" applyBorder="1" applyAlignment="1">
      <alignment horizontal="left" vertical="center" wrapText="1"/>
    </xf>
    <xf numFmtId="0" fontId="2" fillId="35" borderId="77" xfId="0" applyNumberFormat="1" applyFont="1" applyFill="1" applyBorder="1" applyAlignment="1">
      <alignment horizontal="left" vertical="center" wrapText="1"/>
    </xf>
    <xf numFmtId="184" fontId="16" fillId="35" borderId="83" xfId="0" applyNumberFormat="1" applyFont="1" applyFill="1" applyBorder="1" applyAlignment="1" applyProtection="1">
      <alignment horizontal="center" vertical="center"/>
      <protection/>
    </xf>
    <xf numFmtId="184" fontId="16" fillId="35" borderId="84" xfId="0" applyNumberFormat="1" applyFont="1" applyFill="1" applyBorder="1" applyAlignment="1" applyProtection="1">
      <alignment horizontal="center" vertical="center"/>
      <protection/>
    </xf>
    <xf numFmtId="184" fontId="16" fillId="0" borderId="84" xfId="0" applyNumberFormat="1" applyFont="1" applyFill="1" applyBorder="1" applyAlignment="1" applyProtection="1">
      <alignment horizontal="center" vertical="center"/>
      <protection/>
    </xf>
    <xf numFmtId="184" fontId="16" fillId="35" borderId="84" xfId="0" applyNumberFormat="1" applyFont="1" applyFill="1" applyBorder="1" applyAlignment="1">
      <alignment horizontal="center" vertical="center" wrapText="1"/>
    </xf>
    <xf numFmtId="186" fontId="16" fillId="35" borderId="84" xfId="0" applyNumberFormat="1" applyFont="1" applyFill="1" applyBorder="1" applyAlignment="1" applyProtection="1">
      <alignment horizontal="center" vertical="center"/>
      <protection/>
    </xf>
    <xf numFmtId="186" fontId="16" fillId="35" borderId="85" xfId="0" applyNumberFormat="1" applyFont="1" applyFill="1" applyBorder="1" applyAlignment="1" applyProtection="1">
      <alignment horizontal="center" vertical="center"/>
      <protection/>
    </xf>
    <xf numFmtId="0" fontId="16" fillId="35" borderId="86" xfId="0" applyNumberFormat="1" applyFont="1" applyFill="1" applyBorder="1" applyAlignment="1">
      <alignment horizontal="center" vertical="center" wrapText="1"/>
    </xf>
    <xf numFmtId="0" fontId="16" fillId="35" borderId="87" xfId="0" applyNumberFormat="1" applyFont="1" applyFill="1" applyBorder="1" applyAlignment="1">
      <alignment horizontal="center" vertical="center" wrapText="1"/>
    </xf>
    <xf numFmtId="182" fontId="2" fillId="35" borderId="10" xfId="0" applyNumberFormat="1" applyFont="1" applyFill="1" applyBorder="1" applyAlignment="1" applyProtection="1">
      <alignment horizontal="center" vertical="center" wrapText="1"/>
      <protection/>
    </xf>
    <xf numFmtId="182" fontId="2" fillId="35" borderId="13" xfId="0" applyNumberFormat="1" applyFont="1" applyFill="1" applyBorder="1" applyAlignment="1" applyProtection="1">
      <alignment horizontal="center" vertical="center" wrapText="1"/>
      <protection/>
    </xf>
    <xf numFmtId="182" fontId="16" fillId="35" borderId="13" xfId="0" applyNumberFormat="1" applyFont="1" applyFill="1" applyBorder="1" applyAlignment="1" applyProtection="1">
      <alignment horizontal="center" vertical="center" wrapText="1"/>
      <protection/>
    </xf>
    <xf numFmtId="183" fontId="24" fillId="35" borderId="13" xfId="0" applyNumberFormat="1" applyFont="1" applyFill="1" applyBorder="1" applyAlignment="1" applyProtection="1">
      <alignment horizontal="center" vertical="center"/>
      <protection/>
    </xf>
    <xf numFmtId="184" fontId="2" fillId="35" borderId="13" xfId="0" applyNumberFormat="1" applyFont="1" applyFill="1" applyBorder="1" applyAlignment="1">
      <alignment horizontal="center" vertical="center" wrapText="1"/>
    </xf>
    <xf numFmtId="183" fontId="24" fillId="35" borderId="37" xfId="0" applyNumberFormat="1" applyFont="1" applyFill="1" applyBorder="1" applyAlignment="1" applyProtection="1">
      <alignment horizontal="center" vertical="center"/>
      <protection/>
    </xf>
    <xf numFmtId="183" fontId="24" fillId="35" borderId="88" xfId="0" applyNumberFormat="1" applyFont="1" applyFill="1" applyBorder="1" applyAlignment="1" applyProtection="1">
      <alignment horizontal="center" vertical="center"/>
      <protection/>
    </xf>
    <xf numFmtId="183" fontId="24" fillId="35" borderId="89" xfId="0" applyNumberFormat="1" applyFont="1" applyFill="1" applyBorder="1" applyAlignment="1" applyProtection="1">
      <alignment horizontal="center" vertical="center"/>
      <protection/>
    </xf>
    <xf numFmtId="0" fontId="2" fillId="35" borderId="90" xfId="0" applyNumberFormat="1" applyFont="1" applyFill="1" applyBorder="1" applyAlignment="1">
      <alignment horizontal="center" vertical="center" wrapText="1"/>
    </xf>
    <xf numFmtId="0" fontId="2" fillId="35" borderId="89" xfId="0" applyNumberFormat="1" applyFont="1" applyFill="1" applyBorder="1" applyAlignment="1">
      <alignment horizontal="center" vertical="center" wrapText="1"/>
    </xf>
    <xf numFmtId="0" fontId="16" fillId="35" borderId="73" xfId="0" applyFont="1" applyFill="1" applyBorder="1" applyAlignment="1">
      <alignment horizontal="center" vertical="center" wrapText="1"/>
    </xf>
    <xf numFmtId="186" fontId="16" fillId="35" borderId="81" xfId="0" applyNumberFormat="1" applyFont="1" applyFill="1" applyBorder="1" applyAlignment="1" applyProtection="1">
      <alignment horizontal="center" vertical="center"/>
      <protection/>
    </xf>
    <xf numFmtId="186" fontId="16" fillId="35" borderId="77" xfId="0" applyNumberFormat="1" applyFont="1" applyFill="1" applyBorder="1" applyAlignment="1" applyProtection="1">
      <alignment horizontal="center" vertical="center"/>
      <protection/>
    </xf>
    <xf numFmtId="0" fontId="16" fillId="35" borderId="80" xfId="0" applyFont="1" applyFill="1" applyBorder="1" applyAlignment="1">
      <alignment horizontal="center" vertical="center" wrapText="1"/>
    </xf>
    <xf numFmtId="0" fontId="16" fillId="35" borderId="46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77" xfId="0" applyFont="1" applyFill="1" applyBorder="1" applyAlignment="1">
      <alignment horizontal="center" vertical="center" wrapText="1"/>
    </xf>
    <xf numFmtId="0" fontId="2" fillId="35" borderId="73" xfId="0" applyFont="1" applyFill="1" applyBorder="1" applyAlignment="1">
      <alignment horizontal="center" vertical="center" wrapText="1"/>
    </xf>
    <xf numFmtId="0" fontId="2" fillId="35" borderId="73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85" fontId="16" fillId="35" borderId="13" xfId="0" applyNumberFormat="1" applyFont="1" applyFill="1" applyBorder="1" applyAlignment="1" applyProtection="1">
      <alignment horizontal="center" vertical="center"/>
      <protection/>
    </xf>
    <xf numFmtId="182" fontId="16" fillId="35" borderId="13" xfId="0" applyNumberFormat="1" applyFont="1" applyFill="1" applyBorder="1" applyAlignment="1" applyProtection="1">
      <alignment horizontal="center" vertical="center"/>
      <protection/>
    </xf>
    <xf numFmtId="0" fontId="16" fillId="35" borderId="88" xfId="0" applyNumberFormat="1" applyFont="1" applyFill="1" applyBorder="1" applyAlignment="1">
      <alignment horizontal="center" vertical="center" wrapText="1"/>
    </xf>
    <xf numFmtId="0" fontId="16" fillId="35" borderId="89" xfId="0" applyNumberFormat="1" applyFont="1" applyFill="1" applyBorder="1" applyAlignment="1">
      <alignment horizontal="center" vertical="center" wrapText="1"/>
    </xf>
    <xf numFmtId="0" fontId="2" fillId="35" borderId="89" xfId="0" applyFont="1" applyFill="1" applyBorder="1" applyAlignment="1">
      <alignment horizontal="center" vertical="center" wrapText="1"/>
    </xf>
    <xf numFmtId="0" fontId="16" fillId="35" borderId="88" xfId="0" applyFont="1" applyFill="1" applyBorder="1" applyAlignment="1">
      <alignment horizontal="center" vertical="center" wrapText="1"/>
    </xf>
    <xf numFmtId="0" fontId="16" fillId="35" borderId="89" xfId="0" applyFont="1" applyFill="1" applyBorder="1" applyAlignment="1">
      <alignment horizontal="center" vertical="center" wrapText="1"/>
    </xf>
    <xf numFmtId="182" fontId="2" fillId="35" borderId="89" xfId="0" applyNumberFormat="1" applyFont="1" applyFill="1" applyBorder="1" applyAlignment="1" applyProtection="1">
      <alignment vertical="center"/>
      <protection/>
    </xf>
    <xf numFmtId="0" fontId="2" fillId="35" borderId="91" xfId="0" applyNumberFormat="1" applyFont="1" applyFill="1" applyBorder="1" applyAlignment="1">
      <alignment horizontal="center" vertical="center" wrapText="1"/>
    </xf>
    <xf numFmtId="0" fontId="2" fillId="35" borderId="92" xfId="0" applyNumberFormat="1" applyFont="1" applyFill="1" applyBorder="1" applyAlignment="1">
      <alignment horizontal="center" vertical="center" wrapText="1"/>
    </xf>
    <xf numFmtId="0" fontId="2" fillId="35" borderId="93" xfId="0" applyNumberFormat="1" applyFont="1" applyFill="1" applyBorder="1" applyAlignment="1">
      <alignment horizontal="center" vertical="center" wrapText="1"/>
    </xf>
    <xf numFmtId="49" fontId="2" fillId="35" borderId="68" xfId="0" applyNumberFormat="1" applyFont="1" applyFill="1" applyBorder="1" applyAlignment="1">
      <alignment horizontal="center" vertical="center" wrapText="1"/>
    </xf>
    <xf numFmtId="183" fontId="24" fillId="35" borderId="68" xfId="0" applyNumberFormat="1" applyFont="1" applyFill="1" applyBorder="1" applyAlignment="1" applyProtection="1">
      <alignment horizontal="center" vertical="center"/>
      <protection/>
    </xf>
    <xf numFmtId="49" fontId="2" fillId="35" borderId="94" xfId="0" applyNumberFormat="1" applyFont="1" applyFill="1" applyBorder="1" applyAlignment="1">
      <alignment horizontal="center" vertical="center" wrapText="1"/>
    </xf>
    <xf numFmtId="49" fontId="2" fillId="35" borderId="58" xfId="0" applyNumberFormat="1" applyFont="1" applyFill="1" applyBorder="1" applyAlignment="1">
      <alignment horizontal="center" vertical="center" wrapText="1"/>
    </xf>
    <xf numFmtId="49" fontId="2" fillId="35" borderId="94" xfId="0" applyNumberFormat="1" applyFont="1" applyFill="1" applyBorder="1" applyAlignment="1" applyProtection="1">
      <alignment horizontal="center" vertical="center"/>
      <protection/>
    </xf>
    <xf numFmtId="49" fontId="2" fillId="35" borderId="58" xfId="0" applyNumberFormat="1" applyFont="1" applyFill="1" applyBorder="1" applyAlignment="1" applyProtection="1">
      <alignment horizontal="center" vertical="center"/>
      <protection/>
    </xf>
    <xf numFmtId="49" fontId="2" fillId="35" borderId="59" xfId="0" applyNumberFormat="1" applyFont="1" applyFill="1" applyBorder="1" applyAlignment="1">
      <alignment horizontal="center" vertical="center" wrapText="1"/>
    </xf>
    <xf numFmtId="183" fontId="24" fillId="35" borderId="73" xfId="0" applyNumberFormat="1" applyFont="1" applyFill="1" applyBorder="1" applyAlignment="1" applyProtection="1">
      <alignment horizontal="center" vertical="center"/>
      <protection/>
    </xf>
    <xf numFmtId="183" fontId="24" fillId="35" borderId="75" xfId="0" applyNumberFormat="1" applyFont="1" applyFill="1" applyBorder="1" applyAlignment="1" applyProtection="1">
      <alignment horizontal="center" vertical="center"/>
      <protection/>
    </xf>
    <xf numFmtId="49" fontId="2" fillId="35" borderId="29" xfId="0" applyNumberFormat="1" applyFont="1" applyFill="1" applyBorder="1" applyAlignment="1">
      <alignment horizontal="center" vertical="center"/>
    </xf>
    <xf numFmtId="49" fontId="2" fillId="35" borderId="14" xfId="0" applyNumberFormat="1" applyFont="1" applyFill="1" applyBorder="1" applyAlignment="1">
      <alignment horizontal="center" vertical="center"/>
    </xf>
    <xf numFmtId="1" fontId="2" fillId="35" borderId="14" xfId="0" applyNumberFormat="1" applyFont="1" applyFill="1" applyBorder="1" applyAlignment="1">
      <alignment horizontal="center" vertical="center"/>
    </xf>
    <xf numFmtId="0" fontId="2" fillId="35" borderId="29" xfId="0" applyNumberFormat="1" applyFont="1" applyFill="1" applyBorder="1" applyAlignment="1">
      <alignment horizontal="center" vertical="center"/>
    </xf>
    <xf numFmtId="0" fontId="2" fillId="35" borderId="14" xfId="0" applyNumberFormat="1" applyFont="1" applyFill="1" applyBorder="1" applyAlignment="1">
      <alignment horizontal="center" vertical="center"/>
    </xf>
    <xf numFmtId="49" fontId="2" fillId="35" borderId="19" xfId="0" applyNumberFormat="1" applyFont="1" applyFill="1" applyBorder="1" applyAlignment="1">
      <alignment horizontal="center" vertical="center"/>
    </xf>
    <xf numFmtId="183" fontId="2" fillId="35" borderId="95" xfId="0" applyNumberFormat="1" applyFont="1" applyFill="1" applyBorder="1" applyAlignment="1" applyProtection="1">
      <alignment horizontal="left" vertical="center"/>
      <protection/>
    </xf>
    <xf numFmtId="49" fontId="2" fillId="35" borderId="95" xfId="0" applyNumberFormat="1" applyFont="1" applyFill="1" applyBorder="1" applyAlignment="1">
      <alignment horizontal="left" vertical="center" wrapText="1"/>
    </xf>
    <xf numFmtId="49" fontId="16" fillId="35" borderId="96" xfId="0" applyNumberFormat="1" applyFont="1" applyFill="1" applyBorder="1" applyAlignment="1">
      <alignment horizontal="left" vertical="center" wrapText="1"/>
    </xf>
    <xf numFmtId="49" fontId="2" fillId="35" borderId="96" xfId="0" applyNumberFormat="1" applyFont="1" applyFill="1" applyBorder="1" applyAlignment="1">
      <alignment vertical="center" wrapText="1"/>
    </xf>
    <xf numFmtId="49" fontId="2" fillId="35" borderId="97" xfId="0" applyNumberFormat="1" applyFont="1" applyFill="1" applyBorder="1" applyAlignment="1">
      <alignment horizontal="left" vertical="center" wrapText="1"/>
    </xf>
    <xf numFmtId="49" fontId="16" fillId="35" borderId="97" xfId="0" applyNumberFormat="1" applyFont="1" applyFill="1" applyBorder="1" applyAlignment="1">
      <alignment horizontal="left" vertical="center" wrapText="1"/>
    </xf>
    <xf numFmtId="49" fontId="2" fillId="35" borderId="97" xfId="0" applyNumberFormat="1" applyFont="1" applyFill="1" applyBorder="1" applyAlignment="1">
      <alignment vertical="center" wrapText="1"/>
    </xf>
    <xf numFmtId="49" fontId="16" fillId="35" borderId="97" xfId="0" applyNumberFormat="1" applyFont="1" applyFill="1" applyBorder="1" applyAlignment="1">
      <alignment vertical="center" wrapText="1"/>
    </xf>
    <xf numFmtId="182" fontId="2" fillId="35" borderId="97" xfId="0" applyNumberFormat="1" applyFont="1" applyFill="1" applyBorder="1" applyAlignment="1" applyProtection="1">
      <alignment vertical="center"/>
      <protection/>
    </xf>
    <xf numFmtId="182" fontId="2" fillId="35" borderId="98" xfId="0" applyNumberFormat="1" applyFont="1" applyFill="1" applyBorder="1" applyAlignment="1" applyProtection="1">
      <alignment vertical="center"/>
      <protection/>
    </xf>
    <xf numFmtId="182" fontId="16" fillId="35" borderId="97" xfId="0" applyNumberFormat="1" applyFont="1" applyFill="1" applyBorder="1" applyAlignment="1" applyProtection="1">
      <alignment vertical="center"/>
      <protection/>
    </xf>
    <xf numFmtId="49" fontId="2" fillId="35" borderId="96" xfId="0" applyNumberFormat="1" applyFont="1" applyFill="1" applyBorder="1" applyAlignment="1">
      <alignment horizontal="left" vertical="center" wrapText="1"/>
    </xf>
    <xf numFmtId="182" fontId="16" fillId="35" borderId="98" xfId="0" applyNumberFormat="1" applyFont="1" applyFill="1" applyBorder="1" applyAlignment="1" applyProtection="1">
      <alignment vertical="center"/>
      <protection/>
    </xf>
    <xf numFmtId="49" fontId="16" fillId="35" borderId="99" xfId="0" applyNumberFormat="1" applyFont="1" applyFill="1" applyBorder="1" applyAlignment="1">
      <alignment horizontal="left" vertical="center" wrapText="1"/>
    </xf>
    <xf numFmtId="183" fontId="2" fillId="35" borderId="73" xfId="0" applyNumberFormat="1" applyFont="1" applyFill="1" applyBorder="1" applyAlignment="1" applyProtection="1">
      <alignment horizontal="center" vertical="center"/>
      <protection/>
    </xf>
    <xf numFmtId="183" fontId="16" fillId="35" borderId="75" xfId="0" applyNumberFormat="1" applyFont="1" applyFill="1" applyBorder="1" applyAlignment="1" applyProtection="1">
      <alignment horizontal="center" vertical="center"/>
      <protection/>
    </xf>
    <xf numFmtId="183" fontId="24" fillId="35" borderId="53" xfId="0" applyNumberFormat="1" applyFont="1" applyFill="1" applyBorder="1" applyAlignment="1" applyProtection="1">
      <alignment horizontal="center" vertical="center"/>
      <protection/>
    </xf>
    <xf numFmtId="183" fontId="24" fillId="35" borderId="50" xfId="0" applyNumberFormat="1" applyFont="1" applyFill="1" applyBorder="1" applyAlignment="1" applyProtection="1">
      <alignment horizontal="center" vertical="center"/>
      <protection/>
    </xf>
    <xf numFmtId="0" fontId="2" fillId="35" borderId="100" xfId="0" applyNumberFormat="1" applyFont="1" applyFill="1" applyBorder="1" applyAlignment="1" applyProtection="1">
      <alignment horizontal="center" vertical="center"/>
      <protection/>
    </xf>
    <xf numFmtId="0" fontId="2" fillId="35" borderId="101" xfId="0" applyNumberFormat="1" applyFont="1" applyFill="1" applyBorder="1" applyAlignment="1" applyProtection="1">
      <alignment horizontal="center" vertical="center"/>
      <protection/>
    </xf>
    <xf numFmtId="0" fontId="29" fillId="35" borderId="100" xfId="0" applyNumberFormat="1" applyFont="1" applyFill="1" applyBorder="1" applyAlignment="1" applyProtection="1">
      <alignment horizontal="center" vertical="center"/>
      <protection/>
    </xf>
    <xf numFmtId="0" fontId="24" fillId="35" borderId="100" xfId="0" applyNumberFormat="1" applyFont="1" applyFill="1" applyBorder="1" applyAlignment="1" applyProtection="1">
      <alignment horizontal="center" vertical="center"/>
      <protection/>
    </xf>
    <xf numFmtId="183" fontId="2" fillId="35" borderId="101" xfId="0" applyNumberFormat="1" applyFont="1" applyFill="1" applyBorder="1" applyAlignment="1" applyProtection="1">
      <alignment horizontal="center" vertical="center"/>
      <protection/>
    </xf>
    <xf numFmtId="0" fontId="29" fillId="35" borderId="101" xfId="0" applyNumberFormat="1" applyFont="1" applyFill="1" applyBorder="1" applyAlignment="1" applyProtection="1">
      <alignment horizontal="center" vertical="center"/>
      <protection/>
    </xf>
    <xf numFmtId="182" fontId="2" fillId="35" borderId="100" xfId="0" applyNumberFormat="1" applyFont="1" applyFill="1" applyBorder="1" applyAlignment="1" applyProtection="1">
      <alignment horizontal="center" vertical="center"/>
      <protection/>
    </xf>
    <xf numFmtId="182" fontId="2" fillId="35" borderId="101" xfId="0" applyNumberFormat="1" applyFont="1" applyFill="1" applyBorder="1" applyAlignment="1" applyProtection="1">
      <alignment horizontal="center" vertical="center"/>
      <protection/>
    </xf>
    <xf numFmtId="182" fontId="2" fillId="35" borderId="101" xfId="0" applyNumberFormat="1" applyFont="1" applyFill="1" applyBorder="1" applyAlignment="1" applyProtection="1">
      <alignment vertical="center"/>
      <protection/>
    </xf>
    <xf numFmtId="49" fontId="2" fillId="35" borderId="102" xfId="0" applyNumberFormat="1" applyFont="1" applyFill="1" applyBorder="1" applyAlignment="1">
      <alignment horizontal="center" vertical="center"/>
    </xf>
    <xf numFmtId="0" fontId="2" fillId="35" borderId="103" xfId="0" applyNumberFormat="1" applyFont="1" applyFill="1" applyBorder="1" applyAlignment="1" applyProtection="1">
      <alignment horizontal="center" vertical="center"/>
      <protection/>
    </xf>
    <xf numFmtId="1" fontId="16" fillId="35" borderId="14" xfId="0" applyNumberFormat="1" applyFont="1" applyFill="1" applyBorder="1" applyAlignment="1">
      <alignment horizontal="center" vertical="center"/>
    </xf>
    <xf numFmtId="183" fontId="2" fillId="35" borderId="68" xfId="0" applyNumberFormat="1" applyFont="1" applyFill="1" applyBorder="1" applyAlignment="1" applyProtection="1">
      <alignment horizontal="center" vertical="center"/>
      <protection/>
    </xf>
    <xf numFmtId="183" fontId="16" fillId="35" borderId="67" xfId="0" applyNumberFormat="1" applyFont="1" applyFill="1" applyBorder="1" applyAlignment="1" applyProtection="1">
      <alignment horizontal="center" vertical="center"/>
      <protection/>
    </xf>
    <xf numFmtId="184" fontId="2" fillId="35" borderId="94" xfId="0" applyNumberFormat="1" applyFont="1" applyFill="1" applyBorder="1" applyAlignment="1" applyProtection="1">
      <alignment horizontal="center" vertical="center"/>
      <protection/>
    </xf>
    <xf numFmtId="184" fontId="2" fillId="35" borderId="58" xfId="0" applyNumberFormat="1" applyFont="1" applyFill="1" applyBorder="1" applyAlignment="1" applyProtection="1">
      <alignment horizontal="center" vertical="center"/>
      <protection/>
    </xf>
    <xf numFmtId="184" fontId="16" fillId="0" borderId="58" xfId="0" applyNumberFormat="1" applyFont="1" applyFill="1" applyBorder="1" applyAlignment="1" applyProtection="1">
      <alignment horizontal="center" vertical="center"/>
      <protection/>
    </xf>
    <xf numFmtId="184" fontId="16" fillId="35" borderId="58" xfId="0" applyNumberFormat="1" applyFont="1" applyFill="1" applyBorder="1" applyAlignment="1" applyProtection="1">
      <alignment horizontal="center" vertical="center"/>
      <protection/>
    </xf>
    <xf numFmtId="186" fontId="16" fillId="0" borderId="58" xfId="0" applyNumberFormat="1" applyFont="1" applyFill="1" applyBorder="1" applyAlignment="1" applyProtection="1">
      <alignment horizontal="center" vertical="center"/>
      <protection/>
    </xf>
    <xf numFmtId="184" fontId="2" fillId="40" borderId="58" xfId="0" applyNumberFormat="1" applyFont="1" applyFill="1" applyBorder="1" applyAlignment="1" applyProtection="1">
      <alignment horizontal="center" vertical="center"/>
      <protection/>
    </xf>
    <xf numFmtId="184" fontId="16" fillId="40" borderId="58" xfId="0" applyNumberFormat="1" applyFont="1" applyFill="1" applyBorder="1" applyAlignment="1" applyProtection="1">
      <alignment horizontal="center" vertical="center"/>
      <protection/>
    </xf>
    <xf numFmtId="184" fontId="2" fillId="35" borderId="104" xfId="0" applyNumberFormat="1" applyFont="1" applyFill="1" applyBorder="1" applyAlignment="1" applyProtection="1">
      <alignment horizontal="center" vertical="center"/>
      <protection/>
    </xf>
    <xf numFmtId="184" fontId="16" fillId="0" borderId="59" xfId="0" applyNumberFormat="1" applyFont="1" applyFill="1" applyBorder="1" applyAlignment="1" applyProtection="1">
      <alignment horizontal="center" vertical="center"/>
      <protection/>
    </xf>
    <xf numFmtId="183" fontId="16" fillId="35" borderId="73" xfId="0" applyNumberFormat="1" applyFont="1" applyFill="1" applyBorder="1" applyAlignment="1" applyProtection="1">
      <alignment horizontal="center" vertical="center"/>
      <protection/>
    </xf>
    <xf numFmtId="182" fontId="2" fillId="35" borderId="29" xfId="0" applyNumberFormat="1" applyFont="1" applyFill="1" applyBorder="1" applyAlignment="1">
      <alignment horizontal="center" vertical="center" wrapText="1"/>
    </xf>
    <xf numFmtId="182" fontId="16" fillId="35" borderId="14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1" fontId="2" fillId="35" borderId="94" xfId="0" applyNumberFormat="1" applyFont="1" applyFill="1" applyBorder="1" applyAlignment="1">
      <alignment horizontal="center" vertical="center"/>
    </xf>
    <xf numFmtId="1" fontId="16" fillId="35" borderId="58" xfId="0" applyNumberFormat="1" applyFont="1" applyFill="1" applyBorder="1" applyAlignment="1">
      <alignment horizontal="center" vertical="center"/>
    </xf>
    <xf numFmtId="1" fontId="16" fillId="35" borderId="94" xfId="0" applyNumberFormat="1" applyFont="1" applyFill="1" applyBorder="1" applyAlignment="1">
      <alignment horizontal="center" vertical="center"/>
    </xf>
    <xf numFmtId="0" fontId="2" fillId="35" borderId="58" xfId="0" applyFont="1" applyFill="1" applyBorder="1" applyAlignment="1">
      <alignment horizontal="center" vertical="center" wrapText="1"/>
    </xf>
    <xf numFmtId="0" fontId="16" fillId="35" borderId="58" xfId="0" applyFont="1" applyFill="1" applyBorder="1" applyAlignment="1">
      <alignment horizontal="center" vertical="center" wrapText="1"/>
    </xf>
    <xf numFmtId="182" fontId="2" fillId="35" borderId="94" xfId="0" applyNumberFormat="1" applyFont="1" applyFill="1" applyBorder="1" applyAlignment="1" applyProtection="1">
      <alignment horizontal="center" vertical="center"/>
      <protection/>
    </xf>
    <xf numFmtId="182" fontId="16" fillId="35" borderId="94" xfId="0" applyNumberFormat="1" applyFont="1" applyFill="1" applyBorder="1" applyAlignment="1" applyProtection="1">
      <alignment horizontal="center" vertical="center"/>
      <protection/>
    </xf>
    <xf numFmtId="1" fontId="16" fillId="35" borderId="105" xfId="0" applyNumberFormat="1" applyFont="1" applyFill="1" applyBorder="1" applyAlignment="1">
      <alignment horizontal="center" vertical="center"/>
    </xf>
    <xf numFmtId="183" fontId="16" fillId="35" borderId="50" xfId="0" applyNumberFormat="1" applyFont="1" applyFill="1" applyBorder="1" applyAlignment="1" applyProtection="1">
      <alignment horizontal="center" vertical="center"/>
      <protection/>
    </xf>
    <xf numFmtId="1" fontId="2" fillId="35" borderId="100" xfId="0" applyNumberFormat="1" applyFont="1" applyFill="1" applyBorder="1" applyAlignment="1">
      <alignment horizontal="center" vertical="center" wrapText="1"/>
    </xf>
    <xf numFmtId="1" fontId="2" fillId="35" borderId="101" xfId="0" applyNumberFormat="1" applyFont="1" applyFill="1" applyBorder="1" applyAlignment="1">
      <alignment horizontal="center" vertical="center" wrapText="1"/>
    </xf>
    <xf numFmtId="1" fontId="16" fillId="35" borderId="101" xfId="0" applyNumberFormat="1" applyFont="1" applyFill="1" applyBorder="1" applyAlignment="1">
      <alignment horizontal="center" vertical="center" wrapText="1"/>
    </xf>
    <xf numFmtId="0" fontId="2" fillId="35" borderId="100" xfId="0" applyFont="1" applyFill="1" applyBorder="1" applyAlignment="1">
      <alignment horizontal="center" vertical="center" wrapText="1"/>
    </xf>
    <xf numFmtId="0" fontId="16" fillId="35" borderId="101" xfId="0" applyFont="1" applyFill="1" applyBorder="1" applyAlignment="1">
      <alignment horizontal="center" vertical="center" wrapText="1"/>
    </xf>
    <xf numFmtId="182" fontId="16" fillId="35" borderId="101" xfId="0" applyNumberFormat="1" applyFont="1" applyFill="1" applyBorder="1" applyAlignment="1">
      <alignment horizontal="center" vertical="center" wrapText="1"/>
    </xf>
    <xf numFmtId="0" fontId="2" fillId="35" borderId="101" xfId="0" applyFont="1" applyFill="1" applyBorder="1" applyAlignment="1">
      <alignment horizontal="center" vertical="center" wrapText="1"/>
    </xf>
    <xf numFmtId="1" fontId="16" fillId="35" borderId="101" xfId="0" applyNumberFormat="1" applyFont="1" applyFill="1" applyBorder="1" applyAlignment="1">
      <alignment horizontal="center" vertical="center"/>
    </xf>
    <xf numFmtId="1" fontId="16" fillId="35" borderId="103" xfId="0" applyNumberFormat="1" applyFont="1" applyFill="1" applyBorder="1" applyAlignment="1">
      <alignment horizontal="center" vertical="center" wrapText="1"/>
    </xf>
    <xf numFmtId="0" fontId="23" fillId="35" borderId="73" xfId="0" applyNumberFormat="1" applyFont="1" applyFill="1" applyBorder="1" applyAlignment="1" applyProtection="1">
      <alignment horizontal="center" vertical="center"/>
      <protection/>
    </xf>
    <xf numFmtId="0" fontId="23" fillId="35" borderId="75" xfId="0" applyNumberFormat="1" applyFont="1" applyFill="1" applyBorder="1" applyAlignment="1" applyProtection="1">
      <alignment horizontal="center" vertical="center"/>
      <protection/>
    </xf>
    <xf numFmtId="0" fontId="23" fillId="35" borderId="53" xfId="0" applyNumberFormat="1" applyFont="1" applyFill="1" applyBorder="1" applyAlignment="1" applyProtection="1">
      <alignment horizontal="center" vertical="center"/>
      <protection/>
    </xf>
    <xf numFmtId="0" fontId="23" fillId="35" borderId="50" xfId="0" applyNumberFormat="1" applyFont="1" applyFill="1" applyBorder="1" applyAlignment="1" applyProtection="1">
      <alignment horizontal="center" vertical="center"/>
      <protection/>
    </xf>
    <xf numFmtId="0" fontId="2" fillId="35" borderId="100" xfId="0" applyNumberFormat="1" applyFont="1" applyFill="1" applyBorder="1" applyAlignment="1">
      <alignment horizontal="center" vertical="center" wrapText="1"/>
    </xf>
    <xf numFmtId="0" fontId="2" fillId="35" borderId="101" xfId="0" applyNumberFormat="1" applyFont="1" applyFill="1" applyBorder="1" applyAlignment="1">
      <alignment horizontal="center" vertical="center" wrapText="1"/>
    </xf>
    <xf numFmtId="0" fontId="32" fillId="35" borderId="101" xfId="0" applyFont="1" applyFill="1" applyBorder="1" applyAlignment="1">
      <alignment vertical="center"/>
    </xf>
    <xf numFmtId="49" fontId="2" fillId="35" borderId="46" xfId="0" applyNumberFormat="1" applyFont="1" applyFill="1" applyBorder="1" applyAlignment="1">
      <alignment horizontal="center" vertical="center" wrapText="1"/>
    </xf>
    <xf numFmtId="49" fontId="16" fillId="35" borderId="47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0" fontId="16" fillId="35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left" vertical="center" wrapText="1"/>
    </xf>
    <xf numFmtId="182" fontId="16" fillId="0" borderId="47" xfId="0" applyNumberFormat="1" applyFont="1" applyFill="1" applyBorder="1" applyAlignment="1" applyProtection="1">
      <alignment vertical="center"/>
      <protection/>
    </xf>
    <xf numFmtId="0" fontId="2" fillId="0" borderId="47" xfId="0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>
      <alignment horizontal="left" vertical="center" wrapText="1"/>
    </xf>
    <xf numFmtId="49" fontId="16" fillId="0" borderId="47" xfId="0" applyNumberFormat="1" applyFont="1" applyFill="1" applyBorder="1" applyAlignment="1">
      <alignment horizontal="left" vertical="center" wrapText="1"/>
    </xf>
    <xf numFmtId="0" fontId="16" fillId="0" borderId="47" xfId="0" applyFont="1" applyFill="1" applyBorder="1" applyAlignment="1">
      <alignment horizontal="left" vertical="center" wrapText="1"/>
    </xf>
    <xf numFmtId="182" fontId="2" fillId="0" borderId="106" xfId="0" applyNumberFormat="1" applyFont="1" applyFill="1" applyBorder="1" applyAlignment="1" applyProtection="1">
      <alignment vertical="center"/>
      <protection/>
    </xf>
    <xf numFmtId="0" fontId="2" fillId="0" borderId="45" xfId="0" applyFont="1" applyFill="1" applyBorder="1" applyAlignment="1">
      <alignment horizontal="left" vertical="center" wrapText="1"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3" xfId="0" applyNumberFormat="1" applyFont="1" applyFill="1" applyBorder="1" applyAlignment="1" applyProtection="1">
      <alignment horizontal="center" vertical="center"/>
      <protection/>
    </xf>
    <xf numFmtId="0" fontId="16" fillId="35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83" fontId="16" fillId="0" borderId="13" xfId="0" applyNumberFormat="1" applyFont="1" applyFill="1" applyBorder="1" applyAlignment="1" applyProtection="1">
      <alignment horizontal="center" vertical="center"/>
      <protection/>
    </xf>
    <xf numFmtId="182" fontId="2" fillId="0" borderId="13" xfId="0" applyNumberFormat="1" applyFont="1" applyFill="1" applyBorder="1" applyAlignment="1" applyProtection="1">
      <alignment vertical="center"/>
      <protection/>
    </xf>
    <xf numFmtId="182" fontId="2" fillId="35" borderId="13" xfId="0" applyNumberFormat="1" applyFont="1" applyFill="1" applyBorder="1" applyAlignment="1" applyProtection="1">
      <alignment vertical="center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84" fontId="2" fillId="0" borderId="47" xfId="0" applyNumberFormat="1" applyFont="1" applyFill="1" applyBorder="1" applyAlignment="1" applyProtection="1">
      <alignment horizontal="center" vertical="center"/>
      <protection/>
    </xf>
    <xf numFmtId="184" fontId="16" fillId="0" borderId="47" xfId="0" applyNumberFormat="1" applyFont="1" applyFill="1" applyBorder="1" applyAlignment="1" applyProtection="1">
      <alignment horizontal="center" vertical="center"/>
      <protection/>
    </xf>
    <xf numFmtId="184" fontId="2" fillId="0" borderId="45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1" fontId="16" fillId="0" borderId="106" xfId="0" applyNumberFormat="1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49" fontId="2" fillId="0" borderId="107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107" xfId="0" applyNumberFormat="1" applyFont="1" applyFill="1" applyBorder="1" applyAlignment="1" applyProtection="1">
      <alignment horizontal="left" vertical="center"/>
      <protection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47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/>
    </xf>
    <xf numFmtId="49" fontId="2" fillId="0" borderId="108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" fontId="2" fillId="0" borderId="107" xfId="0" applyNumberFormat="1" applyFont="1" applyFill="1" applyBorder="1" applyAlignment="1" applyProtection="1">
      <alignment horizontal="center" vertical="center"/>
      <protection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1" fontId="2" fillId="0" borderId="77" xfId="0" applyNumberFormat="1" applyFont="1" applyFill="1" applyBorder="1" applyAlignment="1" applyProtection="1">
      <alignment horizontal="center" vertical="center"/>
      <protection/>
    </xf>
    <xf numFmtId="1" fontId="2" fillId="0" borderId="109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2" fillId="0" borderId="110" xfId="0" applyFont="1" applyFill="1" applyBorder="1" applyAlignment="1">
      <alignment/>
    </xf>
    <xf numFmtId="0" fontId="2" fillId="0" borderId="111" xfId="0" applyFont="1" applyFill="1" applyBorder="1" applyAlignment="1">
      <alignment/>
    </xf>
    <xf numFmtId="0" fontId="2" fillId="0" borderId="112" xfId="0" applyFont="1" applyFill="1" applyBorder="1" applyAlignment="1">
      <alignment horizontal="center"/>
    </xf>
    <xf numFmtId="0" fontId="2" fillId="0" borderId="110" xfId="0" applyFont="1" applyFill="1" applyBorder="1" applyAlignment="1">
      <alignment horizontal="center"/>
    </xf>
    <xf numFmtId="0" fontId="0" fillId="0" borderId="111" xfId="0" applyFont="1" applyFill="1" applyBorder="1" applyAlignment="1">
      <alignment/>
    </xf>
    <xf numFmtId="0" fontId="0" fillId="0" borderId="112" xfId="0" applyFont="1" applyFill="1" applyBorder="1" applyAlignment="1">
      <alignment/>
    </xf>
    <xf numFmtId="0" fontId="0" fillId="0" borderId="110" xfId="0" applyFont="1" applyFill="1" applyBorder="1" applyAlignment="1">
      <alignment/>
    </xf>
    <xf numFmtId="182" fontId="2" fillId="0" borderId="112" xfId="0" applyNumberFormat="1" applyFont="1" applyFill="1" applyBorder="1" applyAlignment="1" applyProtection="1">
      <alignment horizontal="center" vertical="center"/>
      <protection/>
    </xf>
    <xf numFmtId="182" fontId="22" fillId="0" borderId="110" xfId="0" applyNumberFormat="1" applyFont="1" applyFill="1" applyBorder="1" applyAlignment="1" applyProtection="1">
      <alignment horizontal="left" vertical="center" wrapText="1"/>
      <protection/>
    </xf>
    <xf numFmtId="182" fontId="22" fillId="0" borderId="111" xfId="0" applyNumberFormat="1" applyFont="1" applyFill="1" applyBorder="1" applyAlignment="1" applyProtection="1">
      <alignment horizontal="left" vertical="center" wrapText="1"/>
      <protection/>
    </xf>
    <xf numFmtId="182" fontId="22" fillId="0" borderId="112" xfId="0" applyNumberFormat="1" applyFont="1" applyFill="1" applyBorder="1" applyAlignment="1" applyProtection="1">
      <alignment horizontal="left" vertical="center" wrapText="1"/>
      <protection/>
    </xf>
    <xf numFmtId="0" fontId="2" fillId="35" borderId="28" xfId="0" applyFont="1" applyFill="1" applyBorder="1" applyAlignment="1">
      <alignment horizontal="center" vertical="center" wrapText="1"/>
    </xf>
    <xf numFmtId="1" fontId="2" fillId="35" borderId="28" xfId="0" applyNumberFormat="1" applyFont="1" applyFill="1" applyBorder="1" applyAlignment="1">
      <alignment horizontal="center" vertical="center" wrapText="1"/>
    </xf>
    <xf numFmtId="1" fontId="2" fillId="35" borderId="28" xfId="0" applyNumberFormat="1" applyFont="1" applyFill="1" applyBorder="1" applyAlignment="1">
      <alignment horizontal="center" vertical="center"/>
    </xf>
    <xf numFmtId="0" fontId="2" fillId="35" borderId="28" xfId="0" applyNumberFormat="1" applyFont="1" applyFill="1" applyBorder="1" applyAlignment="1">
      <alignment horizontal="center" vertical="center"/>
    </xf>
    <xf numFmtId="49" fontId="16" fillId="0" borderId="61" xfId="0" applyNumberFormat="1" applyFont="1" applyFill="1" applyBorder="1" applyAlignment="1">
      <alignment horizontal="center" vertical="center" wrapText="1"/>
    </xf>
    <xf numFmtId="49" fontId="2" fillId="0" borderId="113" xfId="0" applyNumberFormat="1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182" fontId="2" fillId="0" borderId="61" xfId="0" applyNumberFormat="1" applyFont="1" applyFill="1" applyBorder="1" applyAlignment="1" applyProtection="1">
      <alignment vertical="center"/>
      <protection/>
    </xf>
    <xf numFmtId="182" fontId="2" fillId="0" borderId="47" xfId="0" applyNumberFormat="1" applyFont="1" applyFill="1" applyBorder="1" applyAlignment="1" applyProtection="1">
      <alignment vertical="center"/>
      <protection/>
    </xf>
    <xf numFmtId="0" fontId="2" fillId="0" borderId="61" xfId="0" applyFont="1" applyFill="1" applyBorder="1" applyAlignment="1">
      <alignment horizontal="left" vertical="center" wrapText="1"/>
    </xf>
    <xf numFmtId="0" fontId="16" fillId="0" borderId="113" xfId="0" applyFont="1" applyFill="1" applyBorder="1" applyAlignment="1">
      <alignment horizontal="left" vertical="center" wrapText="1"/>
    </xf>
    <xf numFmtId="183" fontId="2" fillId="35" borderId="10" xfId="0" applyNumberFormat="1" applyFont="1" applyFill="1" applyBorder="1" applyAlignment="1" applyProtection="1">
      <alignment horizontal="center" vertical="center"/>
      <protection/>
    </xf>
    <xf numFmtId="183" fontId="2" fillId="35" borderId="13" xfId="0" applyNumberFormat="1" applyFont="1" applyFill="1" applyBorder="1" applyAlignment="1" applyProtection="1">
      <alignment horizontal="center" vertical="center"/>
      <protection/>
    </xf>
    <xf numFmtId="183" fontId="2" fillId="0" borderId="30" xfId="0" applyNumberFormat="1" applyFont="1" applyFill="1" applyBorder="1" applyAlignment="1" applyProtection="1">
      <alignment horizontal="center" vertical="center"/>
      <protection/>
    </xf>
    <xf numFmtId="183" fontId="2" fillId="0" borderId="13" xfId="0" applyNumberFormat="1" applyFont="1" applyFill="1" applyBorder="1" applyAlignment="1" applyProtection="1">
      <alignment horizontal="center" vertical="center"/>
      <protection/>
    </xf>
    <xf numFmtId="183" fontId="2" fillId="0" borderId="114" xfId="0" applyNumberFormat="1" applyFont="1" applyFill="1" applyBorder="1" applyAlignment="1" applyProtection="1">
      <alignment horizontal="center" vertical="center"/>
      <protection/>
    </xf>
    <xf numFmtId="188" fontId="2" fillId="0" borderId="47" xfId="0" applyNumberFormat="1" applyFont="1" applyFill="1" applyBorder="1" applyAlignment="1" applyProtection="1">
      <alignment horizontal="center" vertical="center"/>
      <protection/>
    </xf>
    <xf numFmtId="188" fontId="16" fillId="0" borderId="47" xfId="0" applyNumberFormat="1" applyFont="1" applyFill="1" applyBorder="1" applyAlignment="1" applyProtection="1">
      <alignment horizontal="center" vertical="center"/>
      <protection/>
    </xf>
    <xf numFmtId="188" fontId="16" fillId="0" borderId="113" xfId="0" applyNumberFormat="1" applyFont="1" applyFill="1" applyBorder="1" applyAlignment="1" applyProtection="1">
      <alignment horizontal="center" vertical="center"/>
      <protection/>
    </xf>
    <xf numFmtId="1" fontId="2" fillId="35" borderId="27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/>
    </xf>
    <xf numFmtId="0" fontId="16" fillId="0" borderId="113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1" fontId="16" fillId="0" borderId="114" xfId="0" applyNumberFormat="1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vertical="center"/>
    </xf>
    <xf numFmtId="0" fontId="32" fillId="0" borderId="114" xfId="0" applyFont="1" applyFill="1" applyBorder="1" applyAlignment="1">
      <alignment vertical="center"/>
    </xf>
    <xf numFmtId="49" fontId="2" fillId="0" borderId="115" xfId="0" applyNumberFormat="1" applyFont="1" applyFill="1" applyBorder="1" applyAlignment="1">
      <alignment horizontal="center" vertical="center" wrapText="1"/>
    </xf>
    <xf numFmtId="49" fontId="2" fillId="0" borderId="113" xfId="0" applyNumberFormat="1" applyFont="1" applyFill="1" applyBorder="1" applyAlignment="1" applyProtection="1">
      <alignment horizontal="center" vertical="center"/>
      <protection/>
    </xf>
    <xf numFmtId="182" fontId="2" fillId="0" borderId="80" xfId="0" applyNumberFormat="1" applyFont="1" applyFill="1" applyBorder="1" applyAlignment="1" applyProtection="1">
      <alignment horizontal="center" vertical="center"/>
      <protection/>
    </xf>
    <xf numFmtId="0" fontId="16" fillId="0" borderId="115" xfId="0" applyFont="1" applyFill="1" applyBorder="1" applyAlignment="1">
      <alignment horizontal="left" vertical="center" wrapText="1"/>
    </xf>
    <xf numFmtId="182" fontId="16" fillId="0" borderId="106" xfId="0" applyNumberFormat="1" applyFont="1" applyFill="1" applyBorder="1" applyAlignment="1" applyProtection="1">
      <alignment vertical="center"/>
      <protection/>
    </xf>
    <xf numFmtId="49" fontId="2" fillId="0" borderId="113" xfId="0" applyNumberFormat="1" applyFont="1" applyFill="1" applyBorder="1" applyAlignment="1">
      <alignment horizontal="left" vertical="center" wrapText="1"/>
    </xf>
    <xf numFmtId="183" fontId="2" fillId="0" borderId="116" xfId="0" applyNumberFormat="1" applyFont="1" applyFill="1" applyBorder="1" applyAlignment="1" applyProtection="1">
      <alignment horizontal="center" vertical="center"/>
      <protection/>
    </xf>
    <xf numFmtId="183" fontId="2" fillId="0" borderId="101" xfId="0" applyNumberFormat="1" applyFont="1" applyFill="1" applyBorder="1" applyAlignment="1" applyProtection="1">
      <alignment horizontal="center" vertical="center"/>
      <protection/>
    </xf>
    <xf numFmtId="183" fontId="2" fillId="0" borderId="69" xfId="0" applyNumberFormat="1" applyFont="1" applyFill="1" applyBorder="1" applyAlignment="1" applyProtection="1">
      <alignment horizontal="center" vertical="center"/>
      <protection/>
    </xf>
    <xf numFmtId="182" fontId="2" fillId="0" borderId="117" xfId="0" applyNumberFormat="1" applyFont="1" applyFill="1" applyBorder="1" applyAlignment="1" applyProtection="1">
      <alignment horizontal="center" vertical="center"/>
      <protection/>
    </xf>
    <xf numFmtId="188" fontId="16" fillId="0" borderId="118" xfId="0" applyNumberFormat="1" applyFont="1" applyFill="1" applyBorder="1" applyAlignment="1" applyProtection="1">
      <alignment horizontal="center" vertical="center"/>
      <protection/>
    </xf>
    <xf numFmtId="188" fontId="2" fillId="0" borderId="58" xfId="0" applyNumberFormat="1" applyFont="1" applyFill="1" applyBorder="1" applyAlignment="1" applyProtection="1">
      <alignment horizontal="center" vertical="center"/>
      <protection/>
    </xf>
    <xf numFmtId="188" fontId="16" fillId="0" borderId="58" xfId="0" applyNumberFormat="1" applyFont="1" applyFill="1" applyBorder="1" applyAlignment="1" applyProtection="1">
      <alignment horizontal="center" vertical="center"/>
      <protection/>
    </xf>
    <xf numFmtId="188" fontId="16" fillId="0" borderId="119" xfId="0" applyNumberFormat="1" applyFont="1" applyFill="1" applyBorder="1" applyAlignment="1" applyProtection="1">
      <alignment horizontal="center" vertical="center"/>
      <protection/>
    </xf>
    <xf numFmtId="188" fontId="16" fillId="0" borderId="120" xfId="0" applyNumberFormat="1" applyFont="1" applyFill="1" applyBorder="1" applyAlignment="1" applyProtection="1">
      <alignment horizontal="center" vertical="center"/>
      <protection/>
    </xf>
    <xf numFmtId="1" fontId="16" fillId="0" borderId="80" xfId="0" applyNumberFormat="1" applyFont="1" applyFill="1" applyBorder="1" applyAlignment="1">
      <alignment horizontal="center" vertical="center"/>
    </xf>
    <xf numFmtId="0" fontId="16" fillId="0" borderId="121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182" fontId="16" fillId="0" borderId="120" xfId="0" applyNumberFormat="1" applyFont="1" applyFill="1" applyBorder="1" applyAlignment="1" applyProtection="1">
      <alignment horizontal="center" vertical="center"/>
      <protection/>
    </xf>
    <xf numFmtId="1" fontId="16" fillId="0" borderId="117" xfId="0" applyNumberFormat="1" applyFont="1" applyFill="1" applyBorder="1" applyAlignment="1">
      <alignment horizontal="center" vertical="center" wrapText="1"/>
    </xf>
    <xf numFmtId="182" fontId="2" fillId="0" borderId="80" xfId="0" applyNumberFormat="1" applyFont="1" applyFill="1" applyBorder="1" applyAlignment="1" applyProtection="1">
      <alignment vertical="center"/>
      <protection/>
    </xf>
    <xf numFmtId="0" fontId="2" fillId="0" borderId="117" xfId="0" applyNumberFormat="1" applyFont="1" applyFill="1" applyBorder="1" applyAlignment="1">
      <alignment horizontal="center" vertical="center" wrapText="1"/>
    </xf>
    <xf numFmtId="49" fontId="2" fillId="35" borderId="122" xfId="0" applyNumberFormat="1" applyFont="1" applyFill="1" applyBorder="1" applyAlignment="1">
      <alignment horizontal="center" vertical="center" wrapText="1"/>
    </xf>
    <xf numFmtId="0" fontId="16" fillId="35" borderId="116" xfId="0" applyFont="1" applyFill="1" applyBorder="1" applyAlignment="1">
      <alignment horizontal="left" vertical="center" wrapText="1"/>
    </xf>
    <xf numFmtId="49" fontId="2" fillId="35" borderId="123" xfId="0" applyNumberFormat="1" applyFont="1" applyFill="1" applyBorder="1" applyAlignment="1" applyProtection="1">
      <alignment horizontal="center" vertical="center"/>
      <protection/>
    </xf>
    <xf numFmtId="49" fontId="2" fillId="35" borderId="101" xfId="0" applyNumberFormat="1" applyFont="1" applyFill="1" applyBorder="1" applyAlignment="1">
      <alignment horizontal="left" vertical="center" wrapText="1"/>
    </xf>
    <xf numFmtId="49" fontId="2" fillId="35" borderId="123" xfId="0" applyNumberFormat="1" applyFont="1" applyFill="1" applyBorder="1" applyAlignment="1">
      <alignment horizontal="center" vertical="center" wrapText="1"/>
    </xf>
    <xf numFmtId="0" fontId="2" fillId="35" borderId="101" xfId="0" applyFont="1" applyFill="1" applyBorder="1" applyAlignment="1">
      <alignment horizontal="left" vertical="center" wrapText="1"/>
    </xf>
    <xf numFmtId="49" fontId="2" fillId="0" borderId="123" xfId="0" applyNumberFormat="1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left" vertical="center" wrapText="1"/>
    </xf>
    <xf numFmtId="182" fontId="16" fillId="0" borderId="98" xfId="0" applyNumberFormat="1" applyFont="1" applyFill="1" applyBorder="1" applyAlignment="1" applyProtection="1">
      <alignment vertical="center"/>
      <protection/>
    </xf>
    <xf numFmtId="49" fontId="2" fillId="0" borderId="124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vertical="center"/>
    </xf>
    <xf numFmtId="1" fontId="2" fillId="0" borderId="39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Border="1" applyAlignment="1">
      <alignment horizontal="center" vertical="center" wrapText="1"/>
    </xf>
    <xf numFmtId="1" fontId="22" fillId="0" borderId="39" xfId="0" applyNumberFormat="1" applyFont="1" applyFill="1" applyBorder="1" applyAlignment="1" applyProtection="1">
      <alignment horizontal="center" vertical="center"/>
      <protection/>
    </xf>
    <xf numFmtId="182" fontId="2" fillId="0" borderId="125" xfId="0" applyNumberFormat="1" applyFont="1" applyFill="1" applyBorder="1" applyAlignment="1" applyProtection="1">
      <alignment horizontal="center" vertical="center"/>
      <protection/>
    </xf>
    <xf numFmtId="182" fontId="2" fillId="0" borderId="62" xfId="0" applyNumberFormat="1" applyFont="1" applyFill="1" applyBorder="1" applyAlignment="1" applyProtection="1">
      <alignment horizontal="center" vertical="center"/>
      <protection/>
    </xf>
    <xf numFmtId="188" fontId="16" fillId="0" borderId="62" xfId="0" applyNumberFormat="1" applyFont="1" applyFill="1" applyBorder="1" applyAlignment="1" applyProtection="1">
      <alignment horizontal="center" vertical="center"/>
      <protection/>
    </xf>
    <xf numFmtId="185" fontId="16" fillId="0" borderId="62" xfId="0" applyNumberFormat="1" applyFont="1" applyFill="1" applyBorder="1" applyAlignment="1" applyProtection="1">
      <alignment horizontal="center" vertical="center"/>
      <protection/>
    </xf>
    <xf numFmtId="1" fontId="16" fillId="0" borderId="62" xfId="0" applyNumberFormat="1" applyFont="1" applyFill="1" applyBorder="1" applyAlignment="1" applyProtection="1">
      <alignment horizontal="center" vertical="center"/>
      <protection/>
    </xf>
    <xf numFmtId="1" fontId="40" fillId="0" borderId="62" xfId="0" applyNumberFormat="1" applyFont="1" applyFill="1" applyBorder="1" applyAlignment="1" applyProtection="1">
      <alignment horizontal="center" vertical="center"/>
      <protection/>
    </xf>
    <xf numFmtId="182" fontId="16" fillId="35" borderId="42" xfId="0" applyNumberFormat="1" applyFont="1" applyFill="1" applyBorder="1" applyAlignment="1" applyProtection="1">
      <alignment horizontal="center" vertical="center"/>
      <protection/>
    </xf>
    <xf numFmtId="188" fontId="16" fillId="0" borderId="126" xfId="0" applyNumberFormat="1" applyFont="1" applyFill="1" applyBorder="1" applyAlignment="1" applyProtection="1">
      <alignment horizontal="center" vertical="center"/>
      <protection/>
    </xf>
    <xf numFmtId="188" fontId="16" fillId="35" borderId="127" xfId="0" applyNumberFormat="1" applyFont="1" applyFill="1" applyBorder="1" applyAlignment="1" applyProtection="1">
      <alignment horizontal="center" vertical="center"/>
      <protection/>
    </xf>
    <xf numFmtId="188" fontId="16" fillId="35" borderId="13" xfId="0" applyNumberFormat="1" applyFont="1" applyFill="1" applyBorder="1" applyAlignment="1" applyProtection="1">
      <alignment horizontal="center" vertical="center"/>
      <protection/>
    </xf>
    <xf numFmtId="188" fontId="2" fillId="35" borderId="13" xfId="0" applyNumberFormat="1" applyFont="1" applyFill="1" applyBorder="1" applyAlignment="1" applyProtection="1">
      <alignment horizontal="center" vertical="center"/>
      <protection/>
    </xf>
    <xf numFmtId="188" fontId="16" fillId="35" borderId="37" xfId="0" applyNumberFormat="1" applyFont="1" applyFill="1" applyBorder="1" applyAlignment="1" applyProtection="1">
      <alignment horizontal="center" vertical="center"/>
      <protection/>
    </xf>
    <xf numFmtId="188" fontId="2" fillId="0" borderId="13" xfId="0" applyNumberFormat="1" applyFont="1" applyFill="1" applyBorder="1" applyAlignment="1" applyProtection="1">
      <alignment horizontal="center" vertical="center"/>
      <protection/>
    </xf>
    <xf numFmtId="188" fontId="2" fillId="0" borderId="23" xfId="0" applyNumberFormat="1" applyFont="1" applyFill="1" applyBorder="1" applyAlignment="1" applyProtection="1">
      <alignment horizontal="center" vertical="center"/>
      <protection/>
    </xf>
    <xf numFmtId="1" fontId="16" fillId="35" borderId="127" xfId="0" applyNumberFormat="1" applyFont="1" applyFill="1" applyBorder="1" applyAlignment="1">
      <alignment horizontal="center" vertical="center" wrapText="1"/>
    </xf>
    <xf numFmtId="182" fontId="2" fillId="35" borderId="128" xfId="0" applyNumberFormat="1" applyFont="1" applyFill="1" applyBorder="1" applyAlignment="1" applyProtection="1">
      <alignment vertical="center"/>
      <protection/>
    </xf>
    <xf numFmtId="49" fontId="2" fillId="35" borderId="128" xfId="0" applyNumberFormat="1" applyFont="1" applyFill="1" applyBorder="1" applyAlignment="1">
      <alignment horizontal="center" vertical="center"/>
    </xf>
    <xf numFmtId="0" fontId="2" fillId="35" borderId="128" xfId="0" applyNumberFormat="1" applyFont="1" applyFill="1" applyBorder="1" applyAlignment="1" applyProtection="1">
      <alignment horizontal="center" vertical="center"/>
      <protection/>
    </xf>
    <xf numFmtId="184" fontId="16" fillId="35" borderId="128" xfId="0" applyNumberFormat="1" applyFont="1" applyFill="1" applyBorder="1" applyAlignment="1" applyProtection="1">
      <alignment horizontal="center" vertical="center"/>
      <protection/>
    </xf>
    <xf numFmtId="0" fontId="2" fillId="35" borderId="128" xfId="0" applyNumberFormat="1" applyFont="1" applyFill="1" applyBorder="1" applyAlignment="1">
      <alignment horizontal="center" vertical="center" wrapText="1"/>
    </xf>
    <xf numFmtId="49" fontId="2" fillId="35" borderId="36" xfId="0" applyNumberFormat="1" applyFont="1" applyFill="1" applyBorder="1" applyAlignment="1">
      <alignment horizontal="center" vertical="center"/>
    </xf>
    <xf numFmtId="0" fontId="2" fillId="35" borderId="36" xfId="0" applyNumberFormat="1" applyFont="1" applyFill="1" applyBorder="1" applyAlignment="1" applyProtection="1">
      <alignment horizontal="center" vertical="center"/>
      <protection/>
    </xf>
    <xf numFmtId="184" fontId="16" fillId="35" borderId="36" xfId="0" applyNumberFormat="1" applyFont="1" applyFill="1" applyBorder="1" applyAlignment="1" applyProtection="1">
      <alignment horizontal="center" vertical="center"/>
      <protection/>
    </xf>
    <xf numFmtId="183" fontId="16" fillId="35" borderId="36" xfId="0" applyNumberFormat="1" applyFont="1" applyFill="1" applyBorder="1" applyAlignment="1">
      <alignment horizontal="center" vertical="center" wrapText="1"/>
    </xf>
    <xf numFmtId="1" fontId="16" fillId="35" borderId="41" xfId="0" applyNumberFormat="1" applyFont="1" applyFill="1" applyBorder="1" applyAlignment="1">
      <alignment horizontal="center" vertical="center" wrapText="1"/>
    </xf>
    <xf numFmtId="1" fontId="15" fillId="35" borderId="41" xfId="0" applyNumberFormat="1" applyFont="1" applyFill="1" applyBorder="1" applyAlignment="1">
      <alignment horizontal="center" vertical="center" wrapText="1"/>
    </xf>
    <xf numFmtId="1" fontId="15" fillId="35" borderId="43" xfId="0" applyNumberFormat="1" applyFont="1" applyFill="1" applyBorder="1" applyAlignment="1">
      <alignment horizontal="center" vertical="center" wrapText="1"/>
    </xf>
    <xf numFmtId="1" fontId="15" fillId="35" borderId="42" xfId="0" applyNumberFormat="1" applyFont="1" applyFill="1" applyBorder="1" applyAlignment="1">
      <alignment horizontal="center" vertical="center" wrapText="1"/>
    </xf>
    <xf numFmtId="1" fontId="2" fillId="0" borderId="81" xfId="0" applyNumberFormat="1" applyFont="1" applyFill="1" applyBorder="1" applyAlignment="1" applyProtection="1">
      <alignment horizontal="center" vertical="center"/>
      <protection/>
    </xf>
    <xf numFmtId="1" fontId="16" fillId="0" borderId="46" xfId="0" applyNumberFormat="1" applyFont="1" applyFill="1" applyBorder="1" applyAlignment="1">
      <alignment horizontal="center"/>
    </xf>
    <xf numFmtId="0" fontId="16" fillId="35" borderId="47" xfId="0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1" fontId="16" fillId="0" borderId="36" xfId="0" applyNumberFormat="1" applyFont="1" applyFill="1" applyBorder="1" applyAlignment="1" applyProtection="1">
      <alignment horizontal="center" vertical="center"/>
      <protection/>
    </xf>
    <xf numFmtId="1" fontId="40" fillId="0" borderId="36" xfId="0" applyNumberFormat="1" applyFont="1" applyFill="1" applyBorder="1" applyAlignment="1" applyProtection="1">
      <alignment horizontal="center" vertical="center"/>
      <protection/>
    </xf>
    <xf numFmtId="1" fontId="16" fillId="0" borderId="36" xfId="0" applyNumberFormat="1" applyFont="1" applyFill="1" applyBorder="1" applyAlignment="1">
      <alignment horizontal="center" vertical="center"/>
    </xf>
    <xf numFmtId="0" fontId="16" fillId="0" borderId="36" xfId="0" applyNumberFormat="1" applyFont="1" applyFill="1" applyBorder="1" applyAlignment="1">
      <alignment horizontal="center" vertical="center"/>
    </xf>
    <xf numFmtId="1" fontId="16" fillId="0" borderId="36" xfId="0" applyNumberFormat="1" applyFont="1" applyFill="1" applyBorder="1" applyAlignment="1">
      <alignment horizontal="center" vertical="center" wrapText="1"/>
    </xf>
    <xf numFmtId="184" fontId="16" fillId="0" borderId="13" xfId="0" applyNumberFormat="1" applyFont="1" applyBorder="1" applyAlignment="1">
      <alignment horizontal="center"/>
    </xf>
    <xf numFmtId="184" fontId="2" fillId="0" borderId="58" xfId="0" applyNumberFormat="1" applyFont="1" applyFill="1" applyBorder="1" applyAlignment="1" applyProtection="1">
      <alignment horizontal="center" vertical="center"/>
      <protection/>
    </xf>
    <xf numFmtId="186" fontId="2" fillId="0" borderId="58" xfId="0" applyNumberFormat="1" applyFont="1" applyFill="1" applyBorder="1" applyAlignment="1" applyProtection="1">
      <alignment horizontal="center" vertical="center"/>
      <protection/>
    </xf>
    <xf numFmtId="184" fontId="2" fillId="0" borderId="94" xfId="0" applyNumberFormat="1" applyFont="1" applyFill="1" applyBorder="1" applyAlignment="1" applyProtection="1">
      <alignment horizontal="center" vertical="center"/>
      <protection/>
    </xf>
    <xf numFmtId="186" fontId="2" fillId="0" borderId="94" xfId="0" applyNumberFormat="1" applyFont="1" applyFill="1" applyBorder="1" applyAlignment="1" applyProtection="1">
      <alignment horizontal="center" vertical="center"/>
      <protection/>
    </xf>
    <xf numFmtId="0" fontId="16" fillId="0" borderId="58" xfId="0" applyFont="1" applyFill="1" applyBorder="1" applyAlignment="1">
      <alignment horizontal="center" vertical="center"/>
    </xf>
    <xf numFmtId="184" fontId="2" fillId="0" borderId="46" xfId="0" applyNumberFormat="1" applyFont="1" applyFill="1" applyBorder="1" applyAlignment="1" applyProtection="1">
      <alignment horizontal="center" vertical="center"/>
      <protection/>
    </xf>
    <xf numFmtId="184" fontId="16" fillId="0" borderId="18" xfId="0" applyNumberFormat="1" applyFont="1" applyFill="1" applyBorder="1" applyAlignment="1" applyProtection="1">
      <alignment horizontal="center" vertical="center"/>
      <protection/>
    </xf>
    <xf numFmtId="184" fontId="2" fillId="0" borderId="47" xfId="0" applyNumberFormat="1" applyFont="1" applyFill="1" applyBorder="1" applyAlignment="1">
      <alignment horizontal="center"/>
    </xf>
    <xf numFmtId="184" fontId="2" fillId="0" borderId="45" xfId="0" applyNumberFormat="1" applyFont="1" applyFill="1" applyBorder="1" applyAlignment="1">
      <alignment horizontal="center"/>
    </xf>
    <xf numFmtId="188" fontId="2" fillId="0" borderId="46" xfId="0" applyNumberFormat="1" applyFont="1" applyFill="1" applyBorder="1" applyAlignment="1" applyProtection="1">
      <alignment horizontal="center" vertical="center"/>
      <protection/>
    </xf>
    <xf numFmtId="184" fontId="16" fillId="41" borderId="84" xfId="0" applyNumberFormat="1" applyFont="1" applyFill="1" applyBorder="1" applyAlignment="1" applyProtection="1">
      <alignment horizontal="center" vertical="center"/>
      <protection/>
    </xf>
    <xf numFmtId="0" fontId="35" fillId="0" borderId="48" xfId="0" applyFont="1" applyBorder="1" applyAlignment="1">
      <alignment vertical="center" wrapText="1"/>
    </xf>
    <xf numFmtId="0" fontId="2" fillId="38" borderId="29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2" fillId="38" borderId="30" xfId="0" applyFont="1" applyFill="1" applyBorder="1" applyAlignment="1">
      <alignment horizontal="center" vertical="center" wrapText="1"/>
    </xf>
    <xf numFmtId="182" fontId="2" fillId="38" borderId="48" xfId="0" applyNumberFormat="1" applyFont="1" applyFill="1" applyBorder="1" applyAlignment="1" applyProtection="1">
      <alignment vertical="center"/>
      <protection/>
    </xf>
    <xf numFmtId="49" fontId="3" fillId="0" borderId="66" xfId="0" applyNumberFormat="1" applyFont="1" applyFill="1" applyBorder="1" applyAlignment="1">
      <alignment horizontal="left" vertical="center" wrapText="1"/>
    </xf>
    <xf numFmtId="188" fontId="2" fillId="35" borderId="48" xfId="0" applyNumberFormat="1" applyFont="1" applyFill="1" applyBorder="1" applyAlignment="1" applyProtection="1">
      <alignment vertical="center"/>
      <protection/>
    </xf>
    <xf numFmtId="188" fontId="2" fillId="0" borderId="48" xfId="0" applyNumberFormat="1" applyFont="1" applyFill="1" applyBorder="1" applyAlignment="1" applyProtection="1">
      <alignment vertical="center"/>
      <protection/>
    </xf>
    <xf numFmtId="188" fontId="29" fillId="0" borderId="48" xfId="0" applyNumberFormat="1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1" fontId="2" fillId="0" borderId="48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49" fontId="2" fillId="0" borderId="129" xfId="0" applyNumberFormat="1" applyFont="1" applyFill="1" applyBorder="1" applyAlignment="1">
      <alignment horizontal="center" vertical="center" wrapText="1"/>
    </xf>
    <xf numFmtId="49" fontId="2" fillId="0" borderId="130" xfId="0" applyNumberFormat="1" applyFont="1" applyFill="1" applyBorder="1" applyAlignment="1" applyProtection="1">
      <alignment horizontal="center" vertical="center"/>
      <protection/>
    </xf>
    <xf numFmtId="188" fontId="2" fillId="0" borderId="119" xfId="0" applyNumberFormat="1" applyFont="1" applyFill="1" applyBorder="1" applyAlignment="1" applyProtection="1">
      <alignment horizontal="center" vertical="center"/>
      <protection/>
    </xf>
    <xf numFmtId="0" fontId="2" fillId="0" borderId="70" xfId="0" applyFont="1" applyFill="1" applyBorder="1" applyAlignment="1">
      <alignment horizontal="center" vertical="center" wrapText="1"/>
    </xf>
    <xf numFmtId="183" fontId="2" fillId="0" borderId="48" xfId="0" applyNumberFormat="1" applyFont="1" applyFill="1" applyBorder="1" applyAlignment="1" applyProtection="1">
      <alignment horizontal="center" vertical="center"/>
      <protection/>
    </xf>
    <xf numFmtId="0" fontId="32" fillId="0" borderId="48" xfId="0" applyFont="1" applyFill="1" applyBorder="1" applyAlignment="1">
      <alignment vertical="center"/>
    </xf>
    <xf numFmtId="0" fontId="37" fillId="0" borderId="48" xfId="0" applyFont="1" applyFill="1" applyBorder="1" applyAlignment="1">
      <alignment vertical="center"/>
    </xf>
    <xf numFmtId="0" fontId="16" fillId="0" borderId="48" xfId="0" applyFont="1" applyFill="1" applyBorder="1" applyAlignment="1">
      <alignment vertical="center"/>
    </xf>
    <xf numFmtId="182" fontId="2" fillId="0" borderId="48" xfId="0" applyNumberFormat="1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23" fillId="0" borderId="14" xfId="0" applyFont="1" applyFill="1" applyBorder="1" applyAlignment="1">
      <alignment horizontal="center" vertical="center"/>
    </xf>
    <xf numFmtId="0" fontId="129" fillId="0" borderId="14" xfId="0" applyFont="1" applyFill="1" applyBorder="1" applyAlignment="1">
      <alignment vertical="center"/>
    </xf>
    <xf numFmtId="0" fontId="130" fillId="0" borderId="14" xfId="0" applyFont="1" applyFill="1" applyBorder="1" applyAlignment="1">
      <alignment vertical="center"/>
    </xf>
    <xf numFmtId="49" fontId="3" fillId="0" borderId="79" xfId="0" applyNumberFormat="1" applyFont="1" applyFill="1" applyBorder="1" applyAlignment="1">
      <alignment horizontal="center" vertical="center" wrapText="1"/>
    </xf>
    <xf numFmtId="0" fontId="2" fillId="0" borderId="80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89" xfId="0" applyNumberFormat="1" applyFont="1" applyFill="1" applyBorder="1" applyAlignment="1">
      <alignment horizontal="center" vertical="center" wrapText="1"/>
    </xf>
    <xf numFmtId="0" fontId="2" fillId="0" borderId="91" xfId="0" applyNumberFormat="1" applyFont="1" applyFill="1" applyBorder="1" applyAlignment="1">
      <alignment horizontal="center" vertical="center" wrapText="1"/>
    </xf>
    <xf numFmtId="0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NumberFormat="1" applyFont="1" applyFill="1" applyBorder="1" applyAlignment="1">
      <alignment horizontal="center" vertical="center" wrapText="1"/>
    </xf>
    <xf numFmtId="1" fontId="2" fillId="0" borderId="101" xfId="0" applyNumberFormat="1" applyFont="1" applyFill="1" applyBorder="1" applyAlignment="1">
      <alignment horizontal="center" vertical="center" wrapText="1"/>
    </xf>
    <xf numFmtId="0" fontId="32" fillId="0" borderId="101" xfId="0" applyFont="1" applyFill="1" applyBorder="1" applyAlignment="1">
      <alignment vertical="center"/>
    </xf>
    <xf numFmtId="1" fontId="16" fillId="0" borderId="101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182" fontId="3" fillId="0" borderId="15" xfId="0" applyNumberFormat="1" applyFont="1" applyFill="1" applyBorder="1" applyAlignment="1" applyProtection="1">
      <alignment horizontal="center" vertical="center"/>
      <protection/>
    </xf>
    <xf numFmtId="182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61" xfId="0" applyNumberFormat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 wrapText="1"/>
    </xf>
    <xf numFmtId="0" fontId="23" fillId="0" borderId="53" xfId="0" applyNumberFormat="1" applyFont="1" applyFill="1" applyBorder="1" applyAlignment="1" applyProtection="1">
      <alignment horizontal="center" vertical="center"/>
      <protection/>
    </xf>
    <xf numFmtId="0" fontId="23" fillId="0" borderId="73" xfId="0" applyNumberFormat="1" applyFont="1" applyFill="1" applyBorder="1" applyAlignment="1" applyProtection="1">
      <alignment horizontal="center" vertical="center"/>
      <protection/>
    </xf>
    <xf numFmtId="0" fontId="23" fillId="0" borderId="50" xfId="0" applyNumberFormat="1" applyFont="1" applyFill="1" applyBorder="1" applyAlignment="1" applyProtection="1">
      <alignment horizontal="center" vertical="center"/>
      <protection/>
    </xf>
    <xf numFmtId="0" fontId="23" fillId="0" borderId="75" xfId="0" applyNumberFormat="1" applyFont="1" applyFill="1" applyBorder="1" applyAlignment="1" applyProtection="1">
      <alignment horizontal="center" vertical="center"/>
      <protection/>
    </xf>
    <xf numFmtId="0" fontId="2" fillId="0" borderId="100" xfId="0" applyNumberFormat="1" applyFont="1" applyFill="1" applyBorder="1" applyAlignment="1">
      <alignment horizontal="center" vertical="center" wrapText="1"/>
    </xf>
    <xf numFmtId="0" fontId="2" fillId="0" borderId="10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41" borderId="48" xfId="0" applyFont="1" applyFill="1" applyBorder="1" applyAlignment="1">
      <alignment horizontal="left" vertical="center" wrapText="1"/>
    </xf>
    <xf numFmtId="182" fontId="3" fillId="0" borderId="12" xfId="0" applyNumberFormat="1" applyFont="1" applyFill="1" applyBorder="1" applyAlignment="1" applyProtection="1">
      <alignment horizontal="center" vertical="center"/>
      <protection/>
    </xf>
    <xf numFmtId="1" fontId="15" fillId="0" borderId="48" xfId="0" applyNumberFormat="1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184" fontId="3" fillId="0" borderId="30" xfId="0" applyNumberFormat="1" applyFont="1" applyFill="1" applyBorder="1" applyAlignment="1" applyProtection="1">
      <alignment horizontal="center" vertical="center"/>
      <protection/>
    </xf>
    <xf numFmtId="184" fontId="15" fillId="0" borderId="131" xfId="0" applyNumberFormat="1" applyFont="1" applyFill="1" applyBorder="1" applyAlignment="1" applyProtection="1">
      <alignment horizontal="center" vertical="center"/>
      <protection/>
    </xf>
    <xf numFmtId="0" fontId="15" fillId="0" borderId="6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185" fontId="15" fillId="0" borderId="24" xfId="0" applyNumberFormat="1" applyFont="1" applyFill="1" applyBorder="1" applyAlignment="1" applyProtection="1">
      <alignment horizontal="center" vertical="center"/>
      <protection/>
    </xf>
    <xf numFmtId="185" fontId="15" fillId="0" borderId="30" xfId="0" applyNumberFormat="1" applyFont="1" applyFill="1" applyBorder="1" applyAlignment="1" applyProtection="1">
      <alignment horizontal="center" vertical="center"/>
      <protection/>
    </xf>
    <xf numFmtId="49" fontId="15" fillId="0" borderId="18" xfId="0" applyNumberFormat="1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 wrapText="1"/>
    </xf>
    <xf numFmtId="183" fontId="15" fillId="0" borderId="16" xfId="0" applyNumberFormat="1" applyFont="1" applyFill="1" applyBorder="1" applyAlignment="1" applyProtection="1">
      <alignment vertical="center"/>
      <protection/>
    </xf>
    <xf numFmtId="183" fontId="23" fillId="0" borderId="37" xfId="0" applyNumberFormat="1" applyFont="1" applyFill="1" applyBorder="1" applyAlignment="1" applyProtection="1">
      <alignment horizontal="center" vertical="center"/>
      <protection/>
    </xf>
    <xf numFmtId="186" fontId="15" fillId="0" borderId="85" xfId="0" applyNumberFormat="1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37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77" xfId="0" applyNumberFormat="1" applyFont="1" applyFill="1" applyBorder="1" applyAlignment="1">
      <alignment horizontal="left" vertical="center" wrapText="1"/>
    </xf>
    <xf numFmtId="0" fontId="3" fillId="0" borderId="80" xfId="0" applyNumberFormat="1" applyFont="1" applyFill="1" applyBorder="1" applyAlignment="1">
      <alignment horizontal="center" vertical="center" wrapText="1"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89" xfId="0" applyNumberFormat="1" applyFont="1" applyFill="1" applyBorder="1" applyAlignment="1">
      <alignment horizontal="center" vertical="center" wrapText="1"/>
    </xf>
    <xf numFmtId="0" fontId="15" fillId="0" borderId="87" xfId="0" applyNumberFormat="1" applyFont="1" applyFill="1" applyBorder="1" applyAlignment="1">
      <alignment horizontal="center" vertical="center" wrapText="1"/>
    </xf>
    <xf numFmtId="0" fontId="15" fillId="0" borderId="70" xfId="0" applyNumberFormat="1" applyFont="1" applyFill="1" applyBorder="1" applyAlignment="1">
      <alignment horizontal="center" vertical="center" wrapText="1"/>
    </xf>
    <xf numFmtId="0" fontId="3" fillId="0" borderId="76" xfId="0" applyNumberFormat="1" applyFont="1" applyFill="1" applyBorder="1" applyAlignment="1">
      <alignment horizontal="center" vertical="center" wrapText="1"/>
    </xf>
    <xf numFmtId="49" fontId="3" fillId="0" borderId="68" xfId="0" applyNumberFormat="1" applyFont="1" applyFill="1" applyBorder="1" applyAlignment="1">
      <alignment horizontal="center" vertical="center" wrapText="1"/>
    </xf>
    <xf numFmtId="183" fontId="3" fillId="0" borderId="95" xfId="0" applyNumberFormat="1" applyFont="1" applyFill="1" applyBorder="1" applyAlignment="1" applyProtection="1">
      <alignment horizontal="left" vertical="center"/>
      <protection/>
    </xf>
    <xf numFmtId="183" fontId="23" fillId="0" borderId="73" xfId="0" applyNumberFormat="1" applyFont="1" applyFill="1" applyBorder="1" applyAlignment="1" applyProtection="1">
      <alignment horizontal="center" vertical="center"/>
      <protection/>
    </xf>
    <xf numFmtId="183" fontId="23" fillId="0" borderId="48" xfId="0" applyNumberFormat="1" applyFont="1" applyFill="1" applyBorder="1" applyAlignment="1" applyProtection="1">
      <alignment horizontal="center" vertical="center"/>
      <protection/>
    </xf>
    <xf numFmtId="183" fontId="23" fillId="0" borderId="53" xfId="0" applyNumberFormat="1" applyFont="1" applyFill="1" applyBorder="1" applyAlignment="1" applyProtection="1">
      <alignment horizontal="center" vertical="center"/>
      <protection/>
    </xf>
    <xf numFmtId="183" fontId="3" fillId="0" borderId="68" xfId="0" applyNumberFormat="1" applyFont="1" applyFill="1" applyBorder="1" applyAlignment="1" applyProtection="1">
      <alignment horizontal="center" vertical="center"/>
      <protection/>
    </xf>
    <xf numFmtId="183" fontId="15" fillId="0" borderId="73" xfId="0" applyNumberFormat="1" applyFont="1" applyFill="1" applyBorder="1" applyAlignment="1" applyProtection="1">
      <alignment horizontal="center" vertical="center"/>
      <protection/>
    </xf>
    <xf numFmtId="49" fontId="3" fillId="0" borderId="94" xfId="0" applyNumberFormat="1" applyFont="1" applyFill="1" applyBorder="1" applyAlignment="1">
      <alignment horizontal="center" vertical="center" wrapText="1"/>
    </xf>
    <xf numFmtId="49" fontId="15" fillId="0" borderId="96" xfId="0" applyNumberFormat="1" applyFont="1" applyFill="1" applyBorder="1" applyAlignment="1">
      <alignment horizontal="left" vertical="center" wrapText="1"/>
    </xf>
    <xf numFmtId="183" fontId="23" fillId="0" borderId="75" xfId="0" applyNumberFormat="1" applyFont="1" applyFill="1" applyBorder="1" applyAlignment="1" applyProtection="1">
      <alignment horizontal="center" vertical="center"/>
      <protection/>
    </xf>
    <xf numFmtId="183" fontId="15" fillId="0" borderId="49" xfId="0" applyNumberFormat="1" applyFont="1" applyFill="1" applyBorder="1" applyAlignment="1" applyProtection="1">
      <alignment horizontal="center" vertical="center"/>
      <protection/>
    </xf>
    <xf numFmtId="183" fontId="23" fillId="0" borderId="49" xfId="0" applyNumberFormat="1" applyFont="1" applyFill="1" applyBorder="1" applyAlignment="1" applyProtection="1">
      <alignment horizontal="center" vertical="center"/>
      <protection/>
    </xf>
    <xf numFmtId="183" fontId="23" fillId="0" borderId="50" xfId="0" applyNumberFormat="1" applyFont="1" applyFill="1" applyBorder="1" applyAlignment="1" applyProtection="1">
      <alignment horizontal="center" vertical="center"/>
      <protection/>
    </xf>
    <xf numFmtId="183" fontId="15" fillId="0" borderId="67" xfId="0" applyNumberFormat="1" applyFont="1" applyFill="1" applyBorder="1" applyAlignment="1" applyProtection="1">
      <alignment horizontal="center" vertical="center"/>
      <protection/>
    </xf>
    <xf numFmtId="183" fontId="15" fillId="0" borderId="75" xfId="0" applyNumberFormat="1" applyFont="1" applyFill="1" applyBorder="1" applyAlignment="1" applyProtection="1">
      <alignment horizontal="center" vertical="center"/>
      <protection/>
    </xf>
    <xf numFmtId="183" fontId="15" fillId="0" borderId="50" xfId="0" applyNumberFormat="1" applyFont="1" applyFill="1" applyBorder="1" applyAlignment="1" applyProtection="1">
      <alignment horizontal="center" vertical="center"/>
      <protection/>
    </xf>
    <xf numFmtId="49" fontId="3" fillId="0" borderId="96" xfId="0" applyNumberFormat="1" applyFont="1" applyFill="1" applyBorder="1" applyAlignment="1">
      <alignment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100" xfId="0" applyNumberFormat="1" applyFont="1" applyFill="1" applyBorder="1" applyAlignment="1" applyProtection="1">
      <alignment horizontal="center" vertical="center"/>
      <protection/>
    </xf>
    <xf numFmtId="184" fontId="3" fillId="0" borderId="94" xfId="0" applyNumberFormat="1" applyFont="1" applyFill="1" applyBorder="1" applyAlignment="1" applyProtection="1">
      <alignment horizontal="center" vertical="center"/>
      <protection/>
    </xf>
    <xf numFmtId="1" fontId="3" fillId="0" borderId="94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1" fontId="3" fillId="0" borderId="100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 wrapText="1"/>
    </xf>
    <xf numFmtId="49" fontId="3" fillId="0" borderId="58" xfId="0" applyNumberFormat="1" applyFont="1" applyFill="1" applyBorder="1" applyAlignment="1">
      <alignment horizontal="center" vertical="center" wrapText="1"/>
    </xf>
    <xf numFmtId="49" fontId="15" fillId="0" borderId="97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1" xfId="0" applyNumberFormat="1" applyFont="1" applyFill="1" applyBorder="1" applyAlignment="1" applyProtection="1">
      <alignment horizontal="center" vertical="center"/>
      <protection/>
    </xf>
    <xf numFmtId="184" fontId="15" fillId="0" borderId="58" xfId="0" applyNumberFormat="1" applyFont="1" applyFill="1" applyBorder="1" applyAlignment="1" applyProtection="1">
      <alignment horizontal="center" vertical="center"/>
      <protection/>
    </xf>
    <xf numFmtId="1" fontId="15" fillId="0" borderId="58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1" fontId="15" fillId="0" borderId="101" xfId="0" applyNumberFormat="1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center" wrapText="1"/>
    </xf>
    <xf numFmtId="49" fontId="3" fillId="0" borderId="97" xfId="0" applyNumberFormat="1" applyFont="1" applyFill="1" applyBorder="1" applyAlignment="1">
      <alignment horizontal="left" vertical="center" wrapText="1"/>
    </xf>
    <xf numFmtId="1" fontId="15" fillId="0" borderId="94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1" fontId="15" fillId="0" borderId="29" xfId="0" applyNumberFormat="1" applyFont="1" applyFill="1" applyBorder="1" applyAlignment="1">
      <alignment horizontal="center" vertical="center" wrapText="1"/>
    </xf>
    <xf numFmtId="49" fontId="3" fillId="0" borderId="97" xfId="0" applyNumberFormat="1" applyFont="1" applyFill="1" applyBorder="1" applyAlignment="1">
      <alignment vertical="center" wrapText="1"/>
    </xf>
    <xf numFmtId="0" fontId="3" fillId="0" borderId="29" xfId="0" applyNumberFormat="1" applyFont="1" applyFill="1" applyBorder="1" applyAlignment="1">
      <alignment horizontal="center" vertical="center"/>
    </xf>
    <xf numFmtId="0" fontId="23" fillId="0" borderId="100" xfId="0" applyNumberFormat="1" applyFont="1" applyFill="1" applyBorder="1" applyAlignment="1" applyProtection="1">
      <alignment horizontal="center" vertical="center"/>
      <protection/>
    </xf>
    <xf numFmtId="184" fontId="3" fillId="0" borderId="58" xfId="0" applyNumberFormat="1" applyFont="1" applyFill="1" applyBorder="1" applyAlignment="1" applyProtection="1">
      <alignment horizontal="center" vertical="center"/>
      <protection/>
    </xf>
    <xf numFmtId="182" fontId="15" fillId="0" borderId="14" xfId="0" applyNumberFormat="1" applyFont="1" applyFill="1" applyBorder="1" applyAlignment="1">
      <alignment horizontal="center" vertical="center" wrapText="1"/>
    </xf>
    <xf numFmtId="0" fontId="15" fillId="0" borderId="101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49" fontId="15" fillId="0" borderId="97" xfId="0" applyNumberFormat="1" applyFont="1" applyFill="1" applyBorder="1" applyAlignment="1">
      <alignment vertical="center" wrapText="1"/>
    </xf>
    <xf numFmtId="182" fontId="15" fillId="0" borderId="101" xfId="0" applyNumberFormat="1" applyFont="1" applyFill="1" applyBorder="1" applyAlignment="1">
      <alignment horizontal="center" vertical="center" wrapText="1"/>
    </xf>
    <xf numFmtId="0" fontId="15" fillId="0" borderId="2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184" fontId="3" fillId="0" borderId="10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1" fontId="3" fillId="0" borderId="10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9" fontId="3" fillId="0" borderId="59" xfId="0" applyNumberFormat="1" applyFont="1" applyFill="1" applyBorder="1" applyAlignment="1">
      <alignment horizontal="center" vertical="center" wrapText="1"/>
    </xf>
    <xf numFmtId="49" fontId="15" fillId="0" borderId="99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02" xfId="0" applyNumberFormat="1" applyFont="1" applyFill="1" applyBorder="1" applyAlignment="1">
      <alignment horizontal="center" vertical="center"/>
    </xf>
    <xf numFmtId="0" fontId="3" fillId="0" borderId="103" xfId="0" applyNumberFormat="1" applyFont="1" applyFill="1" applyBorder="1" applyAlignment="1" applyProtection="1">
      <alignment horizontal="center" vertical="center"/>
      <protection/>
    </xf>
    <xf numFmtId="184" fontId="15" fillId="0" borderId="59" xfId="0" applyNumberFormat="1" applyFont="1" applyFill="1" applyBorder="1" applyAlignment="1" applyProtection="1">
      <alignment horizontal="center" vertical="center"/>
      <protection/>
    </xf>
    <xf numFmtId="1" fontId="15" fillId="0" borderId="105" xfId="0" applyNumberFormat="1" applyFont="1" applyFill="1" applyBorder="1" applyAlignment="1">
      <alignment horizontal="center" vertical="center"/>
    </xf>
    <xf numFmtId="1" fontId="15" fillId="0" borderId="103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184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82" fontId="3" fillId="0" borderId="13" xfId="0" applyNumberFormat="1" applyFont="1" applyFill="1" applyBorder="1" applyAlignment="1" applyProtection="1">
      <alignment vertical="center"/>
      <protection/>
    </xf>
    <xf numFmtId="188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182" fontId="15" fillId="0" borderId="13" xfId="0" applyNumberFormat="1" applyFont="1" applyFill="1" applyBorder="1" applyAlignment="1" applyProtection="1">
      <alignment horizontal="center" vertical="center" wrapText="1"/>
      <protection/>
    </xf>
    <xf numFmtId="184" fontId="15" fillId="0" borderId="84" xfId="0" applyNumberFormat="1" applyFont="1" applyFill="1" applyBorder="1" applyAlignment="1" applyProtection="1">
      <alignment horizontal="center" vertical="center"/>
      <protection/>
    </xf>
    <xf numFmtId="0" fontId="15" fillId="0" borderId="47" xfId="0" applyFont="1" applyFill="1" applyBorder="1" applyAlignment="1">
      <alignment horizontal="center" vertical="center" wrapText="1"/>
    </xf>
    <xf numFmtId="185" fontId="15" fillId="0" borderId="12" xfId="0" applyNumberFormat="1" applyFont="1" applyFill="1" applyBorder="1" applyAlignment="1" applyProtection="1">
      <alignment horizontal="center" vertical="center"/>
      <protection/>
    </xf>
    <xf numFmtId="185" fontId="15" fillId="0" borderId="13" xfId="0" applyNumberFormat="1" applyFont="1" applyFill="1" applyBorder="1" applyAlignment="1" applyProtection="1">
      <alignment horizontal="center" vertical="center"/>
      <protection/>
    </xf>
    <xf numFmtId="49" fontId="15" fillId="0" borderId="47" xfId="0" applyNumberFormat="1" applyFont="1" applyFill="1" applyBorder="1" applyAlignment="1">
      <alignment horizontal="left" vertical="center" wrapText="1"/>
    </xf>
    <xf numFmtId="182" fontId="15" fillId="0" borderId="12" xfId="0" applyNumberFormat="1" applyFont="1" applyFill="1" applyBorder="1" applyAlignment="1" applyProtection="1">
      <alignment horizontal="center" vertical="center"/>
      <protection/>
    </xf>
    <xf numFmtId="183" fontId="23" fillId="0" borderId="13" xfId="0" applyNumberFormat="1" applyFont="1" applyFill="1" applyBorder="1" applyAlignment="1" applyProtection="1">
      <alignment horizontal="center" vertical="center"/>
      <protection/>
    </xf>
    <xf numFmtId="182" fontId="15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5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1" fontId="15" fillId="0" borderId="101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 wrapText="1"/>
    </xf>
    <xf numFmtId="49" fontId="3" fillId="35" borderId="94" xfId="0" applyNumberFormat="1" applyFont="1" applyFill="1" applyBorder="1" applyAlignment="1">
      <alignment horizontal="center" vertical="center" wrapText="1"/>
    </xf>
    <xf numFmtId="49" fontId="3" fillId="0" borderId="96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49" fontId="3" fillId="35" borderId="58" xfId="0" applyNumberFormat="1" applyFont="1" applyFill="1" applyBorder="1" applyAlignment="1">
      <alignment horizontal="center" vertical="center" wrapText="1"/>
    </xf>
    <xf numFmtId="0" fontId="15" fillId="0" borderId="26" xfId="0" applyNumberFormat="1" applyFont="1" applyFill="1" applyBorder="1" applyAlignment="1">
      <alignment horizontal="center" vertical="center"/>
    </xf>
    <xf numFmtId="182" fontId="15" fillId="0" borderId="98" xfId="0" applyNumberFormat="1" applyFont="1" applyFill="1" applyBorder="1" applyAlignment="1" applyProtection="1">
      <alignment vertical="center"/>
      <protection/>
    </xf>
    <xf numFmtId="0" fontId="15" fillId="35" borderId="12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4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>
      <alignment horizontal="center" vertical="center" wrapText="1"/>
    </xf>
    <xf numFmtId="0" fontId="3" fillId="35" borderId="26" xfId="0" applyNumberFormat="1" applyFont="1" applyFill="1" applyBorder="1" applyAlignment="1">
      <alignment horizontal="center" vertical="center" wrapText="1"/>
    </xf>
    <xf numFmtId="182" fontId="15" fillId="0" borderId="47" xfId="0" applyNumberFormat="1" applyFont="1" applyFill="1" applyBorder="1" applyAlignment="1" applyProtection="1">
      <alignment vertical="center"/>
      <protection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77" xfId="0" applyNumberFormat="1" applyFont="1" applyFill="1" applyBorder="1" applyAlignment="1">
      <alignment horizontal="left" vertical="center" wrapText="1"/>
    </xf>
    <xf numFmtId="49" fontId="3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96" xfId="0" applyNumberFormat="1" applyFont="1" applyFill="1" applyBorder="1" applyAlignment="1">
      <alignment horizontal="left" vertical="center" wrapText="1"/>
    </xf>
    <xf numFmtId="182" fontId="3" fillId="0" borderId="29" xfId="0" applyNumberFormat="1" applyFont="1" applyFill="1" applyBorder="1" applyAlignment="1" applyProtection="1">
      <alignment horizontal="center" vertical="center"/>
      <protection/>
    </xf>
    <xf numFmtId="182" fontId="3" fillId="0" borderId="24" xfId="0" applyNumberFormat="1" applyFont="1" applyFill="1" applyBorder="1" applyAlignment="1" applyProtection="1">
      <alignment horizontal="center" vertical="center"/>
      <protection/>
    </xf>
    <xf numFmtId="182" fontId="3" fillId="0" borderId="100" xfId="0" applyNumberFormat="1" applyFont="1" applyFill="1" applyBorder="1" applyAlignment="1" applyProtection="1">
      <alignment horizontal="center" vertical="center"/>
      <protection/>
    </xf>
    <xf numFmtId="186" fontId="3" fillId="0" borderId="94" xfId="0" applyNumberFormat="1" applyFont="1" applyFill="1" applyBorder="1" applyAlignment="1" applyProtection="1">
      <alignment horizontal="center" vertical="center"/>
      <protection/>
    </xf>
    <xf numFmtId="182" fontId="3" fillId="0" borderId="94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58" xfId="0" applyNumberFormat="1" applyFont="1" applyFill="1" applyBorder="1" applyAlignment="1" applyProtection="1">
      <alignment horizontal="center" vertical="center"/>
      <protection/>
    </xf>
    <xf numFmtId="49" fontId="15" fillId="0" borderId="97" xfId="0" applyNumberFormat="1" applyFont="1" applyFill="1" applyBorder="1" applyAlignment="1">
      <alignment horizontal="left" vertical="center" wrapText="1"/>
    </xf>
    <xf numFmtId="182" fontId="3" fillId="0" borderId="14" xfId="0" applyNumberFormat="1" applyFont="1" applyFill="1" applyBorder="1" applyAlignment="1" applyProtection="1">
      <alignment horizontal="center" vertical="center"/>
      <protection/>
    </xf>
    <xf numFmtId="182" fontId="3" fillId="0" borderId="101" xfId="0" applyNumberFormat="1" applyFont="1" applyFill="1" applyBorder="1" applyAlignment="1" applyProtection="1">
      <alignment horizontal="center" vertical="center"/>
      <protection/>
    </xf>
    <xf numFmtId="186" fontId="15" fillId="0" borderId="58" xfId="0" applyNumberFormat="1" applyFont="1" applyFill="1" applyBorder="1" applyAlignment="1" applyProtection="1">
      <alignment horizontal="center" vertical="center"/>
      <protection/>
    </xf>
    <xf numFmtId="182" fontId="15" fillId="0" borderId="94" xfId="0" applyNumberFormat="1" applyFont="1" applyFill="1" applyBorder="1" applyAlignment="1" applyProtection="1">
      <alignment horizontal="center" vertical="center"/>
      <protection/>
    </xf>
    <xf numFmtId="1" fontId="15" fillId="0" borderId="14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 wrapText="1"/>
    </xf>
    <xf numFmtId="182" fontId="3" fillId="0" borderId="101" xfId="0" applyNumberFormat="1" applyFont="1" applyFill="1" applyBorder="1" applyAlignment="1" applyProtection="1">
      <alignment vertical="center"/>
      <protection/>
    </xf>
    <xf numFmtId="186" fontId="3" fillId="0" borderId="58" xfId="0" applyNumberFormat="1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184" fontId="3" fillId="0" borderId="13" xfId="0" applyNumberFormat="1" applyFont="1" applyFill="1" applyBorder="1" applyAlignment="1" applyProtection="1">
      <alignment horizontal="center" vertical="center"/>
      <protection/>
    </xf>
    <xf numFmtId="182" fontId="3" fillId="0" borderId="47" xfId="0" applyNumberFormat="1" applyFont="1" applyFill="1" applyBorder="1" applyAlignment="1" applyProtection="1">
      <alignment vertical="center"/>
      <protection/>
    </xf>
    <xf numFmtId="188" fontId="3" fillId="0" borderId="47" xfId="0" applyNumberFormat="1" applyFont="1" applyFill="1" applyBorder="1" applyAlignment="1" applyProtection="1">
      <alignment horizontal="center" vertical="center"/>
      <protection/>
    </xf>
    <xf numFmtId="0" fontId="46" fillId="0" borderId="13" xfId="0" applyFont="1" applyFill="1" applyBorder="1" applyAlignment="1">
      <alignment vertical="center"/>
    </xf>
    <xf numFmtId="182" fontId="2" fillId="35" borderId="74" xfId="0" applyNumberFormat="1" applyFont="1" applyFill="1" applyBorder="1" applyAlignment="1" applyProtection="1">
      <alignment vertical="center"/>
      <protection/>
    </xf>
    <xf numFmtId="183" fontId="3" fillId="35" borderId="74" xfId="0" applyNumberFormat="1" applyFont="1" applyFill="1" applyBorder="1" applyAlignment="1" applyProtection="1">
      <alignment horizontal="center" vertical="center"/>
      <protection/>
    </xf>
    <xf numFmtId="182" fontId="16" fillId="0" borderId="73" xfId="0" applyNumberFormat="1" applyFont="1" applyFill="1" applyBorder="1" applyAlignment="1" applyProtection="1">
      <alignment horizontal="left" vertical="top" wrapText="1"/>
      <protection/>
    </xf>
    <xf numFmtId="182" fontId="119" fillId="0" borderId="48" xfId="0" applyNumberFormat="1" applyFont="1" applyFill="1" applyBorder="1" applyAlignment="1" applyProtection="1">
      <alignment vertical="center"/>
      <protection/>
    </xf>
    <xf numFmtId="182" fontId="118" fillId="0" borderId="48" xfId="0" applyNumberFormat="1" applyFont="1" applyFill="1" applyBorder="1" applyAlignment="1" applyProtection="1">
      <alignment vertical="center"/>
      <protection/>
    </xf>
    <xf numFmtId="182" fontId="3" fillId="35" borderId="37" xfId="0" applyNumberFormat="1" applyFont="1" applyFill="1" applyBorder="1" applyAlignment="1" applyProtection="1">
      <alignment horizontal="center" vertical="center"/>
      <protection/>
    </xf>
    <xf numFmtId="182" fontId="2" fillId="35" borderId="132" xfId="0" applyNumberFormat="1" applyFont="1" applyFill="1" applyBorder="1" applyAlignment="1" applyProtection="1">
      <alignment vertical="center"/>
      <protection/>
    </xf>
    <xf numFmtId="182" fontId="22" fillId="0" borderId="72" xfId="0" applyNumberFormat="1" applyFont="1" applyFill="1" applyBorder="1" applyAlignment="1" applyProtection="1">
      <alignment vertical="center"/>
      <protection/>
    </xf>
    <xf numFmtId="188" fontId="15" fillId="0" borderId="47" xfId="0" applyNumberFormat="1" applyFont="1" applyFill="1" applyBorder="1" applyAlignment="1" applyProtection="1">
      <alignment horizontal="center" vertical="center"/>
      <protection/>
    </xf>
    <xf numFmtId="183" fontId="3" fillId="0" borderId="101" xfId="0" applyNumberFormat="1" applyFont="1" applyFill="1" applyBorder="1" applyAlignment="1" applyProtection="1">
      <alignment horizontal="center" vertical="center"/>
      <protection/>
    </xf>
    <xf numFmtId="188" fontId="3" fillId="0" borderId="58" xfId="0" applyNumberFormat="1" applyFont="1" applyFill="1" applyBorder="1" applyAlignment="1" applyProtection="1">
      <alignment horizontal="center" vertical="center"/>
      <protection/>
    </xf>
    <xf numFmtId="0" fontId="3" fillId="0" borderId="68" xfId="0" applyFont="1" applyFill="1" applyBorder="1" applyAlignment="1">
      <alignment horizontal="center" vertical="center" wrapText="1"/>
    </xf>
    <xf numFmtId="49" fontId="3" fillId="0" borderId="129" xfId="0" applyNumberFormat="1" applyFont="1" applyFill="1" applyBorder="1" applyAlignment="1">
      <alignment horizontal="center" vertical="center" wrapText="1"/>
    </xf>
    <xf numFmtId="1" fontId="3" fillId="0" borderId="48" xfId="0" applyNumberFormat="1" applyFont="1" applyFill="1" applyBorder="1" applyAlignment="1">
      <alignment horizontal="center" vertical="center" wrapText="1"/>
    </xf>
    <xf numFmtId="183" fontId="3" fillId="0" borderId="48" xfId="0" applyNumberFormat="1" applyFont="1" applyFill="1" applyBorder="1" applyAlignment="1" applyProtection="1">
      <alignment horizontal="center" vertical="center"/>
      <protection/>
    </xf>
    <xf numFmtId="188" fontId="15" fillId="0" borderId="48" xfId="0" applyNumberFormat="1" applyFont="1" applyFill="1" applyBorder="1" applyAlignment="1" applyProtection="1">
      <alignment horizontal="center" vertical="center"/>
      <protection/>
    </xf>
    <xf numFmtId="0" fontId="15" fillId="0" borderId="4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Fill="1" applyBorder="1" applyAlignment="1" applyProtection="1">
      <alignment horizontal="center" vertical="center"/>
      <protection/>
    </xf>
    <xf numFmtId="188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 wrapText="1"/>
    </xf>
    <xf numFmtId="1" fontId="3" fillId="0" borderId="61" xfId="0" applyNumberFormat="1" applyFont="1" applyFill="1" applyBorder="1" applyAlignment="1">
      <alignment horizontal="center" vertical="center"/>
    </xf>
    <xf numFmtId="184" fontId="15" fillId="0" borderId="18" xfId="0" applyNumberFormat="1" applyFont="1" applyFill="1" applyBorder="1" applyAlignment="1" applyProtection="1">
      <alignment horizontal="center" vertical="center"/>
      <protection/>
    </xf>
    <xf numFmtId="1" fontId="15" fillId="0" borderId="106" xfId="0" applyNumberFormat="1" applyFont="1" applyFill="1" applyBorder="1" applyAlignment="1">
      <alignment horizontal="center" vertical="center"/>
    </xf>
    <xf numFmtId="1" fontId="15" fillId="0" borderId="19" xfId="0" applyNumberFormat="1" applyFont="1" applyFill="1" applyBorder="1" applyAlignment="1">
      <alignment horizontal="center" vertical="center"/>
    </xf>
    <xf numFmtId="1" fontId="15" fillId="0" borderId="16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184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49" fontId="3" fillId="0" borderId="133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 applyProtection="1">
      <alignment horizontal="center" vertical="center"/>
      <protection/>
    </xf>
    <xf numFmtId="188" fontId="3" fillId="0" borderId="46" xfId="0" applyNumberFormat="1" applyFont="1" applyFill="1" applyBorder="1" applyAlignment="1" applyProtection="1">
      <alignment horizontal="center" vertical="center"/>
      <protection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183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61" xfId="0" applyFont="1" applyFill="1" applyBorder="1" applyAlignment="1">
      <alignment horizontal="center" vertical="center" wrapText="1"/>
    </xf>
    <xf numFmtId="49" fontId="15" fillId="0" borderId="61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183" fontId="15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30" xfId="0" applyNumberFormat="1" applyFont="1" applyFill="1" applyBorder="1" applyAlignment="1" applyProtection="1">
      <alignment horizontal="center" vertical="center"/>
      <protection/>
    </xf>
    <xf numFmtId="182" fontId="3" fillId="0" borderId="48" xfId="0" applyNumberFormat="1" applyFont="1" applyFill="1" applyBorder="1" applyAlignment="1" applyProtection="1">
      <alignment horizontal="center" vertical="center"/>
      <protection/>
    </xf>
    <xf numFmtId="182" fontId="15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>
      <alignment horizontal="left" vertical="center" wrapText="1"/>
    </xf>
    <xf numFmtId="182" fontId="3" fillId="0" borderId="0" xfId="0" applyNumberFormat="1" applyFont="1" applyFill="1" applyBorder="1" applyAlignment="1" applyProtection="1">
      <alignment horizontal="center" vertical="center"/>
      <protection/>
    </xf>
    <xf numFmtId="182" fontId="15" fillId="0" borderId="0" xfId="0" applyNumberFormat="1" applyFont="1" applyFill="1" applyBorder="1" applyAlignment="1" applyProtection="1">
      <alignment horizontal="center" vertical="center"/>
      <protection/>
    </xf>
    <xf numFmtId="184" fontId="15" fillId="0" borderId="83" xfId="0" applyNumberFormat="1" applyFont="1" applyFill="1" applyBorder="1" applyAlignment="1" applyProtection="1">
      <alignment horizontal="center" vertical="center"/>
      <protection/>
    </xf>
    <xf numFmtId="0" fontId="15" fillId="0" borderId="4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182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>
      <alignment horizontal="center" vertical="center" wrapText="1"/>
    </xf>
    <xf numFmtId="49" fontId="3" fillId="0" borderId="113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83" fontId="3" fillId="0" borderId="114" xfId="0" applyNumberFormat="1" applyFont="1" applyFill="1" applyBorder="1" applyAlignment="1" applyProtection="1">
      <alignment horizontal="center" vertical="center"/>
      <protection/>
    </xf>
    <xf numFmtId="188" fontId="15" fillId="0" borderId="113" xfId="0" applyNumberFormat="1" applyFont="1" applyFill="1" applyBorder="1" applyAlignment="1" applyProtection="1">
      <alignment horizontal="center" vertical="center"/>
      <protection/>
    </xf>
    <xf numFmtId="0" fontId="15" fillId="0" borderId="113" xfId="0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84" fontId="3" fillId="0" borderId="47" xfId="0" applyNumberFormat="1" applyFont="1" applyFill="1" applyBorder="1" applyAlignment="1">
      <alignment horizontal="center"/>
    </xf>
    <xf numFmtId="1" fontId="3" fillId="0" borderId="77" xfId="0" applyNumberFormat="1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49" fontId="3" fillId="0" borderId="45" xfId="0" applyNumberFormat="1" applyFont="1" applyFill="1" applyBorder="1" applyAlignment="1">
      <alignment horizontal="center"/>
    </xf>
    <xf numFmtId="0" fontId="3" fillId="0" borderId="4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84" fontId="3" fillId="0" borderId="45" xfId="0" applyNumberFormat="1" applyFont="1" applyFill="1" applyBorder="1" applyAlignment="1">
      <alignment horizontal="center"/>
    </xf>
    <xf numFmtId="1" fontId="3" fillId="0" borderId="81" xfId="0" applyNumberFormat="1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>
      <alignment horizontal="left"/>
    </xf>
    <xf numFmtId="0" fontId="21" fillId="0" borderId="16" xfId="0" applyFont="1" applyFill="1" applyBorder="1" applyAlignment="1">
      <alignment/>
    </xf>
    <xf numFmtId="49" fontId="3" fillId="0" borderId="36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110" xfId="0" applyFont="1" applyFill="1" applyBorder="1" applyAlignment="1">
      <alignment/>
    </xf>
    <xf numFmtId="0" fontId="3" fillId="0" borderId="111" xfId="0" applyFont="1" applyFill="1" applyBorder="1" applyAlignment="1">
      <alignment/>
    </xf>
    <xf numFmtId="0" fontId="3" fillId="0" borderId="112" xfId="0" applyFont="1" applyFill="1" applyBorder="1" applyAlignment="1">
      <alignment horizontal="center"/>
    </xf>
    <xf numFmtId="0" fontId="3" fillId="0" borderId="110" xfId="0" applyFont="1" applyFill="1" applyBorder="1" applyAlignment="1">
      <alignment horizontal="center"/>
    </xf>
    <xf numFmtId="0" fontId="21" fillId="0" borderId="111" xfId="0" applyFont="1" applyFill="1" applyBorder="1" applyAlignment="1">
      <alignment/>
    </xf>
    <xf numFmtId="0" fontId="3" fillId="0" borderId="36" xfId="0" applyFont="1" applyFill="1" applyBorder="1" applyAlignment="1">
      <alignment horizontal="center" vertical="center" wrapText="1"/>
    </xf>
    <xf numFmtId="183" fontId="3" fillId="0" borderId="36" xfId="0" applyNumberFormat="1" applyFont="1" applyFill="1" applyBorder="1" applyAlignment="1" applyProtection="1">
      <alignment horizontal="center" vertical="center"/>
      <protection/>
    </xf>
    <xf numFmtId="186" fontId="15" fillId="0" borderId="36" xfId="0" applyNumberFormat="1" applyFont="1" applyFill="1" applyBorder="1" applyAlignment="1" applyProtection="1">
      <alignment horizontal="center" vertical="center"/>
      <protection/>
    </xf>
    <xf numFmtId="1" fontId="3" fillId="0" borderId="36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49" fontId="3" fillId="0" borderId="115" xfId="0" applyNumberFormat="1" applyFont="1" applyFill="1" applyBorder="1" applyAlignment="1">
      <alignment horizontal="center" vertical="center" wrapText="1"/>
    </xf>
    <xf numFmtId="183" fontId="3" fillId="0" borderId="116" xfId="0" applyNumberFormat="1" applyFont="1" applyFill="1" applyBorder="1" applyAlignment="1" applyProtection="1">
      <alignment horizontal="center" vertical="center"/>
      <protection/>
    </xf>
    <xf numFmtId="188" fontId="15" fillId="0" borderId="118" xfId="0" applyNumberFormat="1" applyFont="1" applyFill="1" applyBorder="1" applyAlignment="1" applyProtection="1">
      <alignment horizontal="center" vertical="center"/>
      <protection/>
    </xf>
    <xf numFmtId="0" fontId="15" fillId="0" borderId="121" xfId="0" applyFont="1" applyFill="1" applyBorder="1" applyAlignment="1">
      <alignment horizontal="center" vertical="center" wrapText="1"/>
    </xf>
    <xf numFmtId="1" fontId="15" fillId="0" borderId="29" xfId="0" applyNumberFormat="1" applyFont="1" applyFill="1" applyBorder="1" applyAlignment="1">
      <alignment horizontal="center" vertical="center"/>
    </xf>
    <xf numFmtId="1" fontId="15" fillId="0" borderId="24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/>
    </xf>
    <xf numFmtId="183" fontId="3" fillId="0" borderId="69" xfId="0" applyNumberFormat="1" applyFont="1" applyFill="1" applyBorder="1" applyAlignment="1" applyProtection="1">
      <alignment horizontal="center" vertical="center"/>
      <protection/>
    </xf>
    <xf numFmtId="188" fontId="3" fillId="0" borderId="119" xfId="0" applyNumberFormat="1" applyFont="1" applyFill="1" applyBorder="1" applyAlignment="1" applyProtection="1">
      <alignment horizontal="center" vertical="center"/>
      <protection/>
    </xf>
    <xf numFmtId="0" fontId="3" fillId="0" borderId="70" xfId="0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182" fontId="3" fillId="0" borderId="106" xfId="0" applyNumberFormat="1" applyFont="1" applyFill="1" applyBorder="1" applyAlignment="1" applyProtection="1">
      <alignment vertical="center"/>
      <protection/>
    </xf>
    <xf numFmtId="0" fontId="15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182" fontId="3" fillId="0" borderId="97" xfId="0" applyNumberFormat="1" applyFont="1" applyFill="1" applyBorder="1" applyAlignment="1" applyProtection="1">
      <alignment vertical="center"/>
      <protection/>
    </xf>
    <xf numFmtId="182" fontId="15" fillId="0" borderId="97" xfId="0" applyNumberFormat="1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182" fontId="3" fillId="0" borderId="61" xfId="0" applyNumberFormat="1" applyFont="1" applyFill="1" applyBorder="1" applyAlignment="1" applyProtection="1">
      <alignment vertical="center"/>
      <protection/>
    </xf>
    <xf numFmtId="49" fontId="3" fillId="0" borderId="46" xfId="0" applyNumberFormat="1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right" vertical="center" wrapText="1"/>
    </xf>
    <xf numFmtId="0" fontId="15" fillId="0" borderId="113" xfId="0" applyFont="1" applyFill="1" applyBorder="1" applyAlignment="1">
      <alignment horizontal="left" vertical="center" wrapText="1"/>
    </xf>
    <xf numFmtId="0" fontId="15" fillId="0" borderId="115" xfId="0" applyFont="1" applyFill="1" applyBorder="1" applyAlignment="1">
      <alignment horizontal="left" vertical="center" wrapText="1"/>
    </xf>
    <xf numFmtId="0" fontId="3" fillId="0" borderId="91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3" xfId="0" applyNumberFormat="1" applyFont="1" applyFill="1" applyBorder="1" applyAlignment="1">
      <alignment horizontal="center" vertical="center" wrapText="1"/>
    </xf>
    <xf numFmtId="182" fontId="45" fillId="0" borderId="12" xfId="0" applyNumberFormat="1" applyFont="1" applyFill="1" applyBorder="1" applyAlignment="1" applyProtection="1">
      <alignment horizontal="left" vertical="center" wrapText="1"/>
      <protection/>
    </xf>
    <xf numFmtId="182" fontId="45" fillId="0" borderId="16" xfId="0" applyNumberFormat="1" applyFont="1" applyFill="1" applyBorder="1" applyAlignment="1" applyProtection="1">
      <alignment horizontal="left" vertical="center" wrapText="1"/>
      <protection/>
    </xf>
    <xf numFmtId="182" fontId="45" fillId="0" borderId="112" xfId="0" applyNumberFormat="1" applyFont="1" applyFill="1" applyBorder="1" applyAlignment="1" applyProtection="1">
      <alignment horizontal="left" vertical="center" wrapText="1"/>
      <protection/>
    </xf>
    <xf numFmtId="182" fontId="45" fillId="0" borderId="36" xfId="0" applyNumberFormat="1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18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4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82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>
      <alignment vertical="center" wrapText="1"/>
    </xf>
    <xf numFmtId="182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vertical="center" wrapText="1"/>
    </xf>
    <xf numFmtId="183" fontId="24" fillId="0" borderId="13" xfId="0" applyNumberFormat="1" applyFont="1" applyFill="1" applyBorder="1" applyAlignment="1" applyProtection="1">
      <alignment horizontal="center" vertical="center"/>
      <protection/>
    </xf>
    <xf numFmtId="186" fontId="16" fillId="0" borderId="84" xfId="0" applyNumberFormat="1" applyFont="1" applyFill="1" applyBorder="1" applyAlignment="1" applyProtection="1">
      <alignment horizontal="center" vertical="center"/>
      <protection/>
    </xf>
    <xf numFmtId="0" fontId="16" fillId="0" borderId="14" xfId="0" applyFont="1" applyFill="1" applyBorder="1" applyAlignment="1">
      <alignment vertical="center" wrapText="1"/>
    </xf>
    <xf numFmtId="186" fontId="2" fillId="0" borderId="12" xfId="0" applyNumberFormat="1" applyFont="1" applyFill="1" applyBorder="1" applyAlignment="1" applyProtection="1">
      <alignment horizontal="center" vertical="center"/>
      <protection/>
    </xf>
    <xf numFmtId="184" fontId="2" fillId="0" borderId="13" xfId="0" applyNumberFormat="1" applyFont="1" applyFill="1" applyBorder="1" applyAlignment="1">
      <alignment horizontal="center" vertical="center" wrapText="1"/>
    </xf>
    <xf numFmtId="183" fontId="16" fillId="0" borderId="16" xfId="0" applyNumberFormat="1" applyFont="1" applyFill="1" applyBorder="1" applyAlignment="1" applyProtection="1">
      <alignment vertical="center"/>
      <protection/>
    </xf>
    <xf numFmtId="183" fontId="24" fillId="0" borderId="37" xfId="0" applyNumberFormat="1" applyFont="1" applyFill="1" applyBorder="1" applyAlignment="1" applyProtection="1">
      <alignment horizontal="center" vertical="center"/>
      <protection/>
    </xf>
    <xf numFmtId="186" fontId="16" fillId="0" borderId="85" xfId="0" applyNumberFormat="1" applyFont="1" applyFill="1" applyBorder="1" applyAlignment="1" applyProtection="1">
      <alignment horizontal="center" vertical="center"/>
      <protection/>
    </xf>
    <xf numFmtId="49" fontId="2" fillId="0" borderId="81" xfId="0" applyNumberFormat="1" applyFont="1" applyFill="1" applyBorder="1" applyAlignment="1">
      <alignment horizontal="left" vertical="center" wrapText="1"/>
    </xf>
    <xf numFmtId="0" fontId="2" fillId="0" borderId="80" xfId="0" applyFont="1" applyFill="1" applyBorder="1" applyAlignment="1">
      <alignment horizontal="center" vertical="center" wrapText="1"/>
    </xf>
    <xf numFmtId="183" fontId="16" fillId="0" borderId="64" xfId="0" applyNumberFormat="1" applyFont="1" applyFill="1" applyBorder="1" applyAlignment="1" applyProtection="1">
      <alignment vertical="center"/>
      <protection/>
    </xf>
    <xf numFmtId="0" fontId="2" fillId="0" borderId="64" xfId="0" applyFont="1" applyFill="1" applyBorder="1" applyAlignment="1">
      <alignment horizontal="center" vertical="center" wrapText="1"/>
    </xf>
    <xf numFmtId="183" fontId="24" fillId="0" borderId="88" xfId="0" applyNumberFormat="1" applyFont="1" applyFill="1" applyBorder="1" applyAlignment="1" applyProtection="1">
      <alignment horizontal="center" vertical="center"/>
      <protection/>
    </xf>
    <xf numFmtId="186" fontId="16" fillId="0" borderId="81" xfId="0" applyNumberFormat="1" applyFont="1" applyFill="1" applyBorder="1" applyAlignment="1" applyProtection="1">
      <alignment horizontal="center" vertical="center"/>
      <protection/>
    </xf>
    <xf numFmtId="0" fontId="16" fillId="0" borderId="80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49" fontId="2" fillId="0" borderId="77" xfId="0" applyNumberFormat="1" applyFont="1" applyFill="1" applyBorder="1" applyAlignment="1">
      <alignment horizontal="left" vertical="center" wrapText="1"/>
    </xf>
    <xf numFmtId="183" fontId="16" fillId="0" borderId="48" xfId="0" applyNumberFormat="1" applyFont="1" applyFill="1" applyBorder="1" applyAlignment="1" applyProtection="1">
      <alignment vertical="center"/>
      <protection/>
    </xf>
    <xf numFmtId="183" fontId="24" fillId="0" borderId="89" xfId="0" applyNumberFormat="1" applyFont="1" applyFill="1" applyBorder="1" applyAlignment="1" applyProtection="1">
      <alignment horizontal="center" vertical="center"/>
      <protection/>
    </xf>
    <xf numFmtId="186" fontId="16" fillId="0" borderId="77" xfId="0" applyNumberFormat="1" applyFont="1" applyFill="1" applyBorder="1" applyAlignment="1" applyProtection="1">
      <alignment horizontal="center" vertical="center"/>
      <protection/>
    </xf>
    <xf numFmtId="0" fontId="16" fillId="0" borderId="77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0" fontId="2" fillId="0" borderId="82" xfId="0" applyNumberFormat="1" applyFont="1" applyFill="1" applyBorder="1" applyAlignment="1">
      <alignment horizontal="left" vertical="center" wrapText="1"/>
    </xf>
    <xf numFmtId="0" fontId="2" fillId="0" borderId="73" xfId="0" applyNumberFormat="1" applyFont="1" applyFill="1" applyBorder="1" applyAlignment="1">
      <alignment horizontal="center" vertical="center" wrapText="1"/>
    </xf>
    <xf numFmtId="0" fontId="2" fillId="0" borderId="90" xfId="0" applyNumberFormat="1" applyFont="1" applyFill="1" applyBorder="1" applyAlignment="1">
      <alignment horizontal="center" vertical="center" wrapText="1"/>
    </xf>
    <xf numFmtId="0" fontId="16" fillId="0" borderId="86" xfId="0" applyNumberFormat="1" applyFont="1" applyFill="1" applyBorder="1" applyAlignment="1">
      <alignment horizontal="center" vertical="center" wrapText="1"/>
    </xf>
    <xf numFmtId="0" fontId="16" fillId="0" borderId="67" xfId="0" applyNumberFormat="1" applyFont="1" applyFill="1" applyBorder="1" applyAlignment="1">
      <alignment horizontal="center" vertical="center" wrapText="1"/>
    </xf>
    <xf numFmtId="0" fontId="2" fillId="0" borderId="77" xfId="0" applyNumberFormat="1" applyFont="1" applyFill="1" applyBorder="1" applyAlignment="1">
      <alignment horizontal="left" vertical="center" wrapText="1"/>
    </xf>
    <xf numFmtId="0" fontId="16" fillId="0" borderId="87" xfId="0" applyNumberFormat="1" applyFont="1" applyFill="1" applyBorder="1" applyAlignment="1">
      <alignment horizontal="center" vertical="center" wrapText="1"/>
    </xf>
    <xf numFmtId="0" fontId="16" fillId="0" borderId="70" xfId="0" applyNumberFormat="1" applyFont="1" applyFill="1" applyBorder="1" applyAlignment="1">
      <alignment horizontal="center" vertical="center" wrapText="1"/>
    </xf>
    <xf numFmtId="0" fontId="2" fillId="0" borderId="76" xfId="0" applyNumberFormat="1" applyFont="1" applyFill="1" applyBorder="1" applyAlignment="1">
      <alignment horizontal="center" vertical="center" wrapText="1"/>
    </xf>
    <xf numFmtId="183" fontId="24" fillId="0" borderId="73" xfId="0" applyNumberFormat="1" applyFont="1" applyFill="1" applyBorder="1" applyAlignment="1" applyProtection="1">
      <alignment horizontal="center" vertical="center"/>
      <protection/>
    </xf>
    <xf numFmtId="183" fontId="24" fillId="0" borderId="48" xfId="0" applyNumberFormat="1" applyFont="1" applyFill="1" applyBorder="1" applyAlignment="1" applyProtection="1">
      <alignment horizontal="center" vertical="center"/>
      <protection/>
    </xf>
    <xf numFmtId="183" fontId="24" fillId="0" borderId="53" xfId="0" applyNumberFormat="1" applyFont="1" applyFill="1" applyBorder="1" applyAlignment="1" applyProtection="1">
      <alignment horizontal="center" vertical="center"/>
      <protection/>
    </xf>
    <xf numFmtId="183" fontId="2" fillId="0" borderId="68" xfId="0" applyNumberFormat="1" applyFont="1" applyFill="1" applyBorder="1" applyAlignment="1" applyProtection="1">
      <alignment horizontal="center" vertical="center"/>
      <protection/>
    </xf>
    <xf numFmtId="183" fontId="16" fillId="0" borderId="73" xfId="0" applyNumberFormat="1" applyFont="1" applyFill="1" applyBorder="1" applyAlignment="1" applyProtection="1">
      <alignment horizontal="center" vertical="center"/>
      <protection/>
    </xf>
    <xf numFmtId="183" fontId="2" fillId="0" borderId="73" xfId="0" applyNumberFormat="1" applyFont="1" applyFill="1" applyBorder="1" applyAlignment="1" applyProtection="1">
      <alignment horizontal="center" vertical="center"/>
      <protection/>
    </xf>
    <xf numFmtId="183" fontId="24" fillId="0" borderId="75" xfId="0" applyNumberFormat="1" applyFont="1" applyFill="1" applyBorder="1" applyAlignment="1" applyProtection="1">
      <alignment horizontal="center" vertical="center"/>
      <protection/>
    </xf>
    <xf numFmtId="183" fontId="16" fillId="0" borderId="49" xfId="0" applyNumberFormat="1" applyFont="1" applyFill="1" applyBorder="1" applyAlignment="1" applyProtection="1">
      <alignment horizontal="center" vertical="center"/>
      <protection/>
    </xf>
    <xf numFmtId="183" fontId="24" fillId="0" borderId="49" xfId="0" applyNumberFormat="1" applyFont="1" applyFill="1" applyBorder="1" applyAlignment="1" applyProtection="1">
      <alignment horizontal="center" vertical="center"/>
      <protection/>
    </xf>
    <xf numFmtId="183" fontId="24" fillId="0" borderId="50" xfId="0" applyNumberFormat="1" applyFont="1" applyFill="1" applyBorder="1" applyAlignment="1" applyProtection="1">
      <alignment horizontal="center" vertical="center"/>
      <protection/>
    </xf>
    <xf numFmtId="183" fontId="16" fillId="0" borderId="67" xfId="0" applyNumberFormat="1" applyFont="1" applyFill="1" applyBorder="1" applyAlignment="1" applyProtection="1">
      <alignment horizontal="center" vertical="center"/>
      <protection/>
    </xf>
    <xf numFmtId="183" fontId="16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100" xfId="0" applyNumberFormat="1" applyFont="1" applyFill="1" applyBorder="1" applyAlignment="1" applyProtection="1">
      <alignment horizontal="center" vertical="center"/>
      <protection/>
    </xf>
    <xf numFmtId="1" fontId="2" fillId="0" borderId="94" xfId="0" applyNumberFormat="1" applyFont="1" applyFill="1" applyBorder="1" applyAlignment="1">
      <alignment horizontal="center" vertical="center"/>
    </xf>
    <xf numFmtId="0" fontId="2" fillId="0" borderId="101" xfId="0" applyNumberFormat="1" applyFont="1" applyFill="1" applyBorder="1" applyAlignment="1" applyProtection="1">
      <alignment horizontal="center" vertical="center"/>
      <protection/>
    </xf>
    <xf numFmtId="1" fontId="16" fillId="0" borderId="58" xfId="0" applyNumberFormat="1" applyFont="1" applyFill="1" applyBorder="1" applyAlignment="1">
      <alignment horizontal="center" vertical="center"/>
    </xf>
    <xf numFmtId="0" fontId="29" fillId="0" borderId="100" xfId="0" applyNumberFormat="1" applyFont="1" applyFill="1" applyBorder="1" applyAlignment="1" applyProtection="1">
      <alignment horizontal="center" vertical="center"/>
      <protection/>
    </xf>
    <xf numFmtId="182" fontId="2" fillId="0" borderId="29" xfId="0" applyNumberFormat="1" applyFont="1" applyFill="1" applyBorder="1" applyAlignment="1">
      <alignment horizontal="center" vertical="center" wrapText="1"/>
    </xf>
    <xf numFmtId="1" fontId="16" fillId="0" borderId="94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4" fillId="0" borderId="100" xfId="0" applyNumberFormat="1" applyFont="1" applyFill="1" applyBorder="1" applyAlignment="1" applyProtection="1">
      <alignment horizontal="center" vertical="center"/>
      <protection/>
    </xf>
    <xf numFmtId="182" fontId="16" fillId="0" borderId="14" xfId="0" applyNumberFormat="1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182" fontId="2" fillId="0" borderId="29" xfId="0" applyNumberFormat="1" applyFont="1" applyFill="1" applyBorder="1" applyAlignment="1" applyProtection="1">
      <alignment horizontal="center" vertical="center"/>
      <protection/>
    </xf>
    <xf numFmtId="182" fontId="2" fillId="0" borderId="100" xfId="0" applyNumberFormat="1" applyFont="1" applyFill="1" applyBorder="1" applyAlignment="1" applyProtection="1">
      <alignment horizontal="center" vertical="center"/>
      <protection/>
    </xf>
    <xf numFmtId="182" fontId="2" fillId="0" borderId="94" xfId="0" applyNumberFormat="1" applyFont="1" applyFill="1" applyBorder="1" applyAlignment="1" applyProtection="1">
      <alignment horizontal="center" vertical="center"/>
      <protection/>
    </xf>
    <xf numFmtId="182" fontId="2" fillId="0" borderId="101" xfId="0" applyNumberFormat="1" applyFont="1" applyFill="1" applyBorder="1" applyAlignment="1" applyProtection="1">
      <alignment horizontal="center" vertical="center"/>
      <protection/>
    </xf>
    <xf numFmtId="182" fontId="16" fillId="0" borderId="94" xfId="0" applyNumberFormat="1" applyFont="1" applyFill="1" applyBorder="1" applyAlignment="1" applyProtection="1">
      <alignment horizontal="center" vertical="center"/>
      <protection/>
    </xf>
    <xf numFmtId="182" fontId="2" fillId="0" borderId="101" xfId="0" applyNumberFormat="1" applyFont="1" applyFill="1" applyBorder="1" applyAlignment="1" applyProtection="1">
      <alignment vertical="center"/>
      <protection/>
    </xf>
    <xf numFmtId="184" fontId="2" fillId="0" borderId="104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02" xfId="0" applyNumberFormat="1" applyFont="1" applyFill="1" applyBorder="1" applyAlignment="1">
      <alignment horizontal="center" vertical="center"/>
    </xf>
    <xf numFmtId="0" fontId="2" fillId="0" borderId="103" xfId="0" applyNumberFormat="1" applyFont="1" applyFill="1" applyBorder="1" applyAlignment="1" applyProtection="1">
      <alignment horizontal="center" vertical="center"/>
      <protection/>
    </xf>
    <xf numFmtId="1" fontId="16" fillId="0" borderId="105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184" fontId="16" fillId="0" borderId="62" xfId="0" applyNumberFormat="1" applyFont="1" applyFill="1" applyBorder="1" applyAlignment="1" applyProtection="1">
      <alignment horizontal="center" vertical="center"/>
      <protection/>
    </xf>
    <xf numFmtId="49" fontId="2" fillId="0" borderId="128" xfId="0" applyNumberFormat="1" applyFont="1" applyFill="1" applyBorder="1" applyAlignment="1">
      <alignment horizontal="center" vertical="center"/>
    </xf>
    <xf numFmtId="0" fontId="2" fillId="0" borderId="128" xfId="0" applyNumberFormat="1" applyFont="1" applyFill="1" applyBorder="1" applyAlignment="1" applyProtection="1">
      <alignment horizontal="center" vertical="center"/>
      <protection/>
    </xf>
    <xf numFmtId="184" fontId="16" fillId="0" borderId="128" xfId="0" applyNumberFormat="1" applyFont="1" applyFill="1" applyBorder="1" applyAlignment="1" applyProtection="1">
      <alignment horizontal="center" vertical="center"/>
      <protection/>
    </xf>
    <xf numFmtId="182" fontId="2" fillId="0" borderId="128" xfId="0" applyNumberFormat="1" applyFont="1" applyFill="1" applyBorder="1" applyAlignment="1" applyProtection="1">
      <alignment vertical="center"/>
      <protection/>
    </xf>
    <xf numFmtId="49" fontId="2" fillId="0" borderId="36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184" fontId="16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/>
    </xf>
    <xf numFmtId="184" fontId="2" fillId="0" borderId="18" xfId="0" applyNumberFormat="1" applyFont="1" applyFill="1" applyBorder="1" applyAlignment="1" applyProtection="1">
      <alignment horizontal="center" vertical="center"/>
      <protection/>
    </xf>
    <xf numFmtId="1" fontId="38" fillId="0" borderId="36" xfId="0" applyNumberFormat="1" applyFont="1" applyFill="1" applyBorder="1" applyAlignment="1">
      <alignment horizontal="center" vertical="center" wrapText="1"/>
    </xf>
    <xf numFmtId="1" fontId="16" fillId="0" borderId="41" xfId="0" applyNumberFormat="1" applyFont="1" applyFill="1" applyBorder="1" applyAlignment="1">
      <alignment horizontal="center" vertical="center" wrapText="1"/>
    </xf>
    <xf numFmtId="1" fontId="15" fillId="0" borderId="41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101" xfId="0" applyNumberFormat="1" applyFont="1" applyFill="1" applyBorder="1" applyAlignment="1">
      <alignment horizontal="left" vertical="center" wrapText="1"/>
    </xf>
    <xf numFmtId="182" fontId="16" fillId="0" borderId="14" xfId="0" applyNumberFormat="1" applyFont="1" applyFill="1" applyBorder="1" applyAlignment="1" applyProtection="1">
      <alignment horizontal="center" vertical="center"/>
      <protection/>
    </xf>
    <xf numFmtId="182" fontId="16" fillId="0" borderId="42" xfId="0" applyNumberFormat="1" applyFont="1" applyFill="1" applyBorder="1" applyAlignment="1" applyProtection="1">
      <alignment horizontal="center" vertical="center"/>
      <protection/>
    </xf>
    <xf numFmtId="186" fontId="16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/>
    </xf>
    <xf numFmtId="184" fontId="16" fillId="0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182" fontId="16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185" fontId="16" fillId="0" borderId="13" xfId="0" applyNumberFormat="1" applyFont="1" applyFill="1" applyBorder="1" applyAlignment="1" applyProtection="1">
      <alignment horizontal="center" vertical="center"/>
      <protection/>
    </xf>
    <xf numFmtId="182" fontId="16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77" xfId="0" applyNumberFormat="1" applyFont="1" applyFill="1" applyBorder="1" applyAlignment="1">
      <alignment horizontal="center" vertical="center" wrapText="1"/>
    </xf>
    <xf numFmtId="0" fontId="16" fillId="0" borderId="88" xfId="0" applyNumberFormat="1" applyFont="1" applyFill="1" applyBorder="1" applyAlignment="1">
      <alignment horizontal="center" vertical="center" wrapText="1"/>
    </xf>
    <xf numFmtId="0" fontId="16" fillId="0" borderId="88" xfId="0" applyFont="1" applyFill="1" applyBorder="1" applyAlignment="1">
      <alignment horizontal="center" vertical="center" wrapText="1"/>
    </xf>
    <xf numFmtId="0" fontId="16" fillId="0" borderId="89" xfId="0" applyNumberFormat="1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16" fillId="0" borderId="89" xfId="0" applyFont="1" applyFill="1" applyBorder="1" applyAlignment="1">
      <alignment horizontal="center" vertical="center" wrapText="1"/>
    </xf>
    <xf numFmtId="184" fontId="3" fillId="0" borderId="49" xfId="0" applyNumberFormat="1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49" fontId="3" fillId="0" borderId="78" xfId="0" applyNumberFormat="1" applyFont="1" applyFill="1" applyBorder="1" applyAlignment="1">
      <alignment horizontal="center" vertical="center" wrapText="1"/>
    </xf>
    <xf numFmtId="182" fontId="2" fillId="0" borderId="73" xfId="0" applyNumberFormat="1" applyFont="1" applyFill="1" applyBorder="1" applyAlignment="1" applyProtection="1">
      <alignment vertical="center"/>
      <protection/>
    </xf>
    <xf numFmtId="182" fontId="2" fillId="0" borderId="89" xfId="0" applyNumberFormat="1" applyFont="1" applyFill="1" applyBorder="1" applyAlignment="1" applyProtection="1">
      <alignment vertical="center"/>
      <protection/>
    </xf>
    <xf numFmtId="0" fontId="2" fillId="0" borderId="75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 vertical="center" wrapText="1"/>
    </xf>
    <xf numFmtId="183" fontId="24" fillId="0" borderId="68" xfId="0" applyNumberFormat="1" applyFont="1" applyFill="1" applyBorder="1" applyAlignment="1" applyProtection="1">
      <alignment horizontal="center" vertical="center"/>
      <protection/>
    </xf>
    <xf numFmtId="49" fontId="2" fillId="0" borderId="94" xfId="0" applyNumberFormat="1" applyFont="1" applyFill="1" applyBorder="1" applyAlignment="1">
      <alignment horizontal="center" vertical="center" wrapText="1"/>
    </xf>
    <xf numFmtId="183" fontId="16" fillId="0" borderId="50" xfId="0" applyNumberFormat="1" applyFont="1" applyFill="1" applyBorder="1" applyAlignment="1" applyProtection="1">
      <alignment horizontal="center" vertical="center"/>
      <protection/>
    </xf>
    <xf numFmtId="1" fontId="2" fillId="0" borderId="100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16" fillId="0" borderId="101" xfId="0" applyFont="1" applyFill="1" applyBorder="1" applyAlignment="1">
      <alignment horizontal="center" vertical="center" wrapText="1"/>
    </xf>
    <xf numFmtId="49" fontId="2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58" xfId="0" applyNumberFormat="1" applyFont="1" applyFill="1" applyBorder="1" applyAlignment="1" applyProtection="1">
      <alignment horizontal="center" vertical="center"/>
      <protection/>
    </xf>
    <xf numFmtId="182" fontId="16" fillId="0" borderId="14" xfId="0" applyNumberFormat="1" applyFont="1" applyFill="1" applyBorder="1" applyAlignment="1" applyProtection="1">
      <alignment vertical="center"/>
      <protection/>
    </xf>
    <xf numFmtId="182" fontId="40" fillId="0" borderId="12" xfId="0" applyNumberFormat="1" applyFont="1" applyFill="1" applyBorder="1" applyAlignment="1" applyProtection="1">
      <alignment vertical="center"/>
      <protection/>
    </xf>
    <xf numFmtId="0" fontId="16" fillId="0" borderId="26" xfId="0" applyFont="1" applyFill="1" applyBorder="1" applyAlignment="1">
      <alignment horizontal="center" vertical="center"/>
    </xf>
    <xf numFmtId="1" fontId="16" fillId="0" borderId="101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 wrapText="1"/>
    </xf>
    <xf numFmtId="1" fontId="16" fillId="0" borderId="103" xfId="0" applyNumberFormat="1" applyFont="1" applyFill="1" applyBorder="1" applyAlignment="1">
      <alignment horizontal="center" vertical="center" wrapText="1"/>
    </xf>
    <xf numFmtId="1" fontId="16" fillId="0" borderId="62" xfId="0" applyNumberFormat="1" applyFont="1" applyFill="1" applyBorder="1" applyAlignment="1">
      <alignment horizontal="center" vertical="center" wrapText="1"/>
    </xf>
    <xf numFmtId="0" fontId="16" fillId="0" borderId="62" xfId="0" applyNumberFormat="1" applyFont="1" applyFill="1" applyBorder="1" applyAlignment="1">
      <alignment horizontal="center" vertical="center" wrapText="1"/>
    </xf>
    <xf numFmtId="0" fontId="16" fillId="0" borderId="63" xfId="0" applyNumberFormat="1" applyFont="1" applyFill="1" applyBorder="1" applyAlignment="1">
      <alignment horizontal="center" vertical="center" wrapText="1"/>
    </xf>
    <xf numFmtId="0" fontId="2" fillId="0" borderId="128" xfId="0" applyNumberFormat="1" applyFont="1" applyFill="1" applyBorder="1" applyAlignment="1">
      <alignment horizontal="center" vertical="center" wrapText="1"/>
    </xf>
    <xf numFmtId="183" fontId="16" fillId="0" borderId="36" xfId="0" applyNumberFormat="1" applyFont="1" applyFill="1" applyBorder="1" applyAlignment="1">
      <alignment horizontal="center" vertical="center" wrapText="1"/>
    </xf>
    <xf numFmtId="0" fontId="16" fillId="0" borderId="36" xfId="0" applyNumberFormat="1" applyFont="1" applyFill="1" applyBorder="1" applyAlignment="1">
      <alignment horizontal="center" vertical="center" wrapText="1"/>
    </xf>
    <xf numFmtId="49" fontId="16" fillId="0" borderId="47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vertical="center"/>
    </xf>
    <xf numFmtId="1" fontId="15" fillId="0" borderId="43" xfId="0" applyNumberFormat="1" applyFont="1" applyFill="1" applyBorder="1" applyAlignment="1">
      <alignment horizontal="center" vertical="center" wrapText="1"/>
    </xf>
    <xf numFmtId="1" fontId="15" fillId="0" borderId="42" xfId="0" applyNumberFormat="1" applyFont="1" applyFill="1" applyBorder="1" applyAlignment="1">
      <alignment horizontal="center" vertical="center" wrapText="1"/>
    </xf>
    <xf numFmtId="49" fontId="2" fillId="0" borderId="133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123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/>
    </xf>
    <xf numFmtId="1" fontId="16" fillId="0" borderId="12" xfId="0" applyNumberFormat="1" applyFont="1" applyFill="1" applyBorder="1" applyAlignment="1">
      <alignment horizontal="center"/>
    </xf>
    <xf numFmtId="184" fontId="16" fillId="0" borderId="13" xfId="0" applyNumberFormat="1" applyFont="1" applyFill="1" applyBorder="1" applyAlignment="1">
      <alignment horizontal="center"/>
    </xf>
    <xf numFmtId="184" fontId="16" fillId="0" borderId="14" xfId="0" applyNumberFormat="1" applyFont="1" applyFill="1" applyBorder="1" applyAlignment="1">
      <alignment horizontal="center" vertical="center"/>
    </xf>
    <xf numFmtId="184" fontId="16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86" fontId="15" fillId="38" borderId="58" xfId="0" applyNumberFormat="1" applyFont="1" applyFill="1" applyBorder="1" applyAlignment="1" applyProtection="1">
      <alignment horizontal="center" vertical="center"/>
      <protection/>
    </xf>
    <xf numFmtId="2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119" fillId="0" borderId="29" xfId="0" applyNumberFormat="1" applyFont="1" applyFill="1" applyBorder="1" applyAlignment="1">
      <alignment horizontal="center" vertical="center" wrapText="1"/>
    </xf>
    <xf numFmtId="0" fontId="119" fillId="0" borderId="24" xfId="0" applyNumberFormat="1" applyFont="1" applyFill="1" applyBorder="1" applyAlignment="1">
      <alignment horizontal="center" vertical="center" wrapText="1"/>
    </xf>
    <xf numFmtId="0" fontId="119" fillId="0" borderId="30" xfId="0" applyNumberFormat="1" applyFont="1" applyFill="1" applyBorder="1" applyAlignment="1">
      <alignment horizontal="center" vertical="center" wrapText="1"/>
    </xf>
    <xf numFmtId="182" fontId="16" fillId="0" borderId="101" xfId="0" applyNumberFormat="1" applyFont="1" applyFill="1" applyBorder="1" applyAlignment="1">
      <alignment horizontal="center" vertical="center" wrapText="1"/>
    </xf>
    <xf numFmtId="184" fontId="16" fillId="42" borderId="83" xfId="0" applyNumberFormat="1" applyFont="1" applyFill="1" applyBorder="1" applyAlignment="1" applyProtection="1">
      <alignment horizontal="center" vertical="center"/>
      <protection/>
    </xf>
    <xf numFmtId="184" fontId="16" fillId="42" borderId="84" xfId="0" applyNumberFormat="1" applyFont="1" applyFill="1" applyBorder="1" applyAlignment="1" applyProtection="1">
      <alignment horizontal="center" vertical="center"/>
      <protection/>
    </xf>
    <xf numFmtId="184" fontId="16" fillId="42" borderId="84" xfId="0" applyNumberFormat="1" applyFont="1" applyFill="1" applyBorder="1" applyAlignment="1">
      <alignment horizontal="center" vertical="center" wrapText="1"/>
    </xf>
    <xf numFmtId="183" fontId="2" fillId="42" borderId="68" xfId="0" applyNumberFormat="1" applyFont="1" applyFill="1" applyBorder="1" applyAlignment="1" applyProtection="1">
      <alignment horizontal="center" vertical="center"/>
      <protection/>
    </xf>
    <xf numFmtId="183" fontId="16" fillId="42" borderId="67" xfId="0" applyNumberFormat="1" applyFont="1" applyFill="1" applyBorder="1" applyAlignment="1" applyProtection="1">
      <alignment horizontal="center" vertical="center"/>
      <protection/>
    </xf>
    <xf numFmtId="184" fontId="16" fillId="42" borderId="58" xfId="0" applyNumberFormat="1" applyFont="1" applyFill="1" applyBorder="1" applyAlignment="1" applyProtection="1">
      <alignment horizontal="center" vertical="center"/>
      <protection/>
    </xf>
    <xf numFmtId="184" fontId="2" fillId="42" borderId="58" xfId="0" applyNumberFormat="1" applyFont="1" applyFill="1" applyBorder="1" applyAlignment="1" applyProtection="1">
      <alignment horizontal="center" vertical="center"/>
      <protection/>
    </xf>
    <xf numFmtId="186" fontId="2" fillId="42" borderId="58" xfId="0" applyNumberFormat="1" applyFont="1" applyFill="1" applyBorder="1" applyAlignment="1" applyProtection="1">
      <alignment horizontal="center" vertical="center"/>
      <protection/>
    </xf>
    <xf numFmtId="184" fontId="2" fillId="42" borderId="94" xfId="0" applyNumberFormat="1" applyFont="1" applyFill="1" applyBorder="1" applyAlignment="1" applyProtection="1">
      <alignment horizontal="center" vertical="center"/>
      <protection/>
    </xf>
    <xf numFmtId="186" fontId="16" fillId="42" borderId="58" xfId="0" applyNumberFormat="1" applyFont="1" applyFill="1" applyBorder="1" applyAlignment="1" applyProtection="1">
      <alignment horizontal="center" vertical="center"/>
      <protection/>
    </xf>
    <xf numFmtId="0" fontId="16" fillId="42" borderId="58" xfId="0" applyFont="1" applyFill="1" applyBorder="1" applyAlignment="1">
      <alignment horizontal="center" vertical="center"/>
    </xf>
    <xf numFmtId="188" fontId="2" fillId="42" borderId="47" xfId="0" applyNumberFormat="1" applyFont="1" applyFill="1" applyBorder="1" applyAlignment="1" applyProtection="1">
      <alignment horizontal="center" vertical="center"/>
      <protection/>
    </xf>
    <xf numFmtId="188" fontId="16" fillId="42" borderId="47" xfId="0" applyNumberFormat="1" applyFont="1" applyFill="1" applyBorder="1" applyAlignment="1" applyProtection="1">
      <alignment horizontal="center" vertical="center"/>
      <protection/>
    </xf>
    <xf numFmtId="0" fontId="2" fillId="42" borderId="110" xfId="0" applyFont="1" applyFill="1" applyBorder="1" applyAlignment="1">
      <alignment horizontal="center"/>
    </xf>
    <xf numFmtId="188" fontId="16" fillId="42" borderId="48" xfId="0" applyNumberFormat="1" applyFont="1" applyFill="1" applyBorder="1" applyAlignment="1" applyProtection="1">
      <alignment horizontal="center" vertical="center"/>
      <protection/>
    </xf>
    <xf numFmtId="188" fontId="16" fillId="42" borderId="13" xfId="0" applyNumberFormat="1" applyFont="1" applyFill="1" applyBorder="1" applyAlignment="1" applyProtection="1">
      <alignment horizontal="center" vertical="center"/>
      <protection/>
    </xf>
    <xf numFmtId="188" fontId="16" fillId="42" borderId="37" xfId="0" applyNumberFormat="1" applyFont="1" applyFill="1" applyBorder="1" applyAlignment="1" applyProtection="1">
      <alignment horizontal="center" vertical="center"/>
      <protection/>
    </xf>
    <xf numFmtId="183" fontId="2" fillId="0" borderId="37" xfId="0" applyNumberFormat="1" applyFont="1" applyFill="1" applyBorder="1" applyAlignment="1" applyProtection="1">
      <alignment horizontal="center" vertical="center"/>
      <protection/>
    </xf>
    <xf numFmtId="188" fontId="16" fillId="42" borderId="18" xfId="0" applyNumberFormat="1" applyFont="1" applyFill="1" applyBorder="1" applyAlignment="1" applyProtection="1">
      <alignment horizontal="center" vertical="center"/>
      <protection/>
    </xf>
    <xf numFmtId="49" fontId="16" fillId="0" borderId="36" xfId="0" applyNumberFormat="1" applyFont="1" applyFill="1" applyBorder="1" applyAlignment="1">
      <alignment horizontal="center" vertical="center"/>
    </xf>
    <xf numFmtId="184" fontId="2" fillId="38" borderId="47" xfId="0" applyNumberFormat="1" applyFont="1" applyFill="1" applyBorder="1" applyAlignment="1">
      <alignment horizontal="center"/>
    </xf>
    <xf numFmtId="0" fontId="2" fillId="0" borderId="134" xfId="0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4" fontId="2" fillId="0" borderId="61" xfId="0" applyNumberFormat="1" applyFont="1" applyFill="1" applyBorder="1" applyAlignment="1" applyProtection="1">
      <alignment horizontal="center" vertical="center"/>
      <protection/>
    </xf>
    <xf numFmtId="0" fontId="32" fillId="0" borderId="30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vertical="center"/>
    </xf>
    <xf numFmtId="0" fontId="32" fillId="0" borderId="24" xfId="0" applyFont="1" applyFill="1" applyBorder="1" applyAlignment="1">
      <alignment vertical="center"/>
    </xf>
    <xf numFmtId="49" fontId="32" fillId="0" borderId="24" xfId="0" applyNumberFormat="1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82" xfId="0" applyNumberFormat="1" applyFont="1" applyFill="1" applyBorder="1" applyAlignment="1">
      <alignment horizontal="center" vertical="center" wrapText="1"/>
    </xf>
    <xf numFmtId="0" fontId="2" fillId="0" borderId="135" xfId="0" applyFont="1" applyFill="1" applyBorder="1" applyAlignment="1">
      <alignment horizontal="center" vertical="center" wrapText="1"/>
    </xf>
    <xf numFmtId="183" fontId="16" fillId="0" borderId="49" xfId="0" applyNumberFormat="1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>
      <alignment horizontal="center" vertical="center" wrapText="1"/>
    </xf>
    <xf numFmtId="183" fontId="24" fillId="0" borderId="90" xfId="0" applyNumberFormat="1" applyFont="1" applyFill="1" applyBorder="1" applyAlignment="1" applyProtection="1">
      <alignment horizontal="center" vertical="center"/>
      <protection/>
    </xf>
    <xf numFmtId="186" fontId="16" fillId="0" borderId="82" xfId="0" applyNumberFormat="1" applyFont="1" applyFill="1" applyBorder="1" applyAlignment="1" applyProtection="1">
      <alignment horizontal="center" vertical="center"/>
      <protection/>
    </xf>
    <xf numFmtId="0" fontId="16" fillId="0" borderId="82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90" xfId="0" applyNumberFormat="1" applyFont="1" applyFill="1" applyBorder="1" applyAlignment="1">
      <alignment horizontal="center" vertical="center" wrapText="1"/>
    </xf>
    <xf numFmtId="0" fontId="16" fillId="0" borderId="136" xfId="0" applyFont="1" applyFill="1" applyBorder="1" applyAlignment="1">
      <alignment horizontal="center" vertical="center" wrapText="1"/>
    </xf>
    <xf numFmtId="0" fontId="16" fillId="0" borderId="137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184" fontId="2" fillId="42" borderId="47" xfId="0" applyNumberFormat="1" applyFont="1" applyFill="1" applyBorder="1" applyAlignment="1" applyProtection="1">
      <alignment horizontal="center" vertical="center"/>
      <protection/>
    </xf>
    <xf numFmtId="183" fontId="2" fillId="0" borderId="100" xfId="0" applyNumberFormat="1" applyFont="1" applyFill="1" applyBorder="1" applyAlignment="1" applyProtection="1">
      <alignment horizontal="center" vertical="center"/>
      <protection/>
    </xf>
    <xf numFmtId="188" fontId="16" fillId="0" borderId="94" xfId="0" applyNumberFormat="1" applyFont="1" applyFill="1" applyBorder="1" applyAlignment="1" applyProtection="1">
      <alignment horizontal="center" vertical="center"/>
      <protection/>
    </xf>
    <xf numFmtId="0" fontId="16" fillId="0" borderId="67" xfId="0" applyFont="1" applyFill="1" applyBorder="1" applyAlignment="1">
      <alignment horizontal="center" vertical="center" wrapText="1"/>
    </xf>
    <xf numFmtId="188" fontId="16" fillId="42" borderId="118" xfId="0" applyNumberFormat="1" applyFont="1" applyFill="1" applyBorder="1" applyAlignment="1" applyProtection="1">
      <alignment horizontal="center" vertical="center"/>
      <protection/>
    </xf>
    <xf numFmtId="0" fontId="16" fillId="42" borderId="115" xfId="0" applyFont="1" applyFill="1" applyBorder="1" applyAlignment="1">
      <alignment horizontal="left" vertical="center" wrapText="1"/>
    </xf>
    <xf numFmtId="0" fontId="2" fillId="42" borderId="61" xfId="0" applyFont="1" applyFill="1" applyBorder="1" applyAlignment="1">
      <alignment horizontal="left" vertical="center" wrapText="1"/>
    </xf>
    <xf numFmtId="182" fontId="113" fillId="42" borderId="0" xfId="0" applyNumberFormat="1" applyFont="1" applyFill="1" applyBorder="1" applyAlignment="1" applyProtection="1">
      <alignment vertical="center"/>
      <protection/>
    </xf>
    <xf numFmtId="49" fontId="2" fillId="0" borderId="13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42" borderId="96" xfId="0" applyFont="1" applyFill="1" applyBorder="1" applyAlignment="1">
      <alignment horizontal="left" vertical="center" wrapText="1"/>
    </xf>
    <xf numFmtId="0" fontId="2" fillId="42" borderId="47" xfId="0" applyFont="1" applyFill="1" applyBorder="1" applyAlignment="1">
      <alignment horizontal="left" vertical="center" wrapText="1"/>
    </xf>
    <xf numFmtId="182" fontId="16" fillId="42" borderId="106" xfId="0" applyNumberFormat="1" applyFont="1" applyFill="1" applyBorder="1" applyAlignment="1" applyProtection="1">
      <alignment vertical="center"/>
      <protection/>
    </xf>
    <xf numFmtId="183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61" xfId="0" applyNumberFormat="1" applyFont="1" applyFill="1" applyBorder="1" applyAlignment="1" applyProtection="1">
      <alignment horizontal="center" vertical="center"/>
      <protection/>
    </xf>
    <xf numFmtId="188" fontId="16" fillId="0" borderId="61" xfId="0" applyNumberFormat="1" applyFont="1" applyFill="1" applyBorder="1" applyAlignment="1" applyProtection="1">
      <alignment horizontal="center" vertical="center"/>
      <protection/>
    </xf>
    <xf numFmtId="1" fontId="2" fillId="0" borderId="129" xfId="0" applyNumberFormat="1" applyFont="1" applyFill="1" applyBorder="1" applyAlignment="1">
      <alignment horizontal="center" vertical="center"/>
    </xf>
    <xf numFmtId="1" fontId="2" fillId="0" borderId="138" xfId="0" applyNumberFormat="1" applyFont="1" applyFill="1" applyBorder="1" applyAlignment="1">
      <alignment horizontal="center" vertical="center"/>
    </xf>
    <xf numFmtId="184" fontId="16" fillId="41" borderId="84" xfId="0" applyNumberFormat="1" applyFont="1" applyFill="1" applyBorder="1" applyAlignment="1">
      <alignment horizontal="center" vertical="center" wrapText="1"/>
    </xf>
    <xf numFmtId="49" fontId="2" fillId="43" borderId="46" xfId="0" applyNumberFormat="1" applyFont="1" applyFill="1" applyBorder="1" applyAlignment="1">
      <alignment horizontal="left" vertical="center" wrapText="1"/>
    </xf>
    <xf numFmtId="49" fontId="2" fillId="43" borderId="47" xfId="0" applyNumberFormat="1" applyFont="1" applyFill="1" applyBorder="1" applyAlignment="1">
      <alignment horizontal="right" vertical="center" wrapText="1"/>
    </xf>
    <xf numFmtId="49" fontId="2" fillId="43" borderId="47" xfId="0" applyNumberFormat="1" applyFont="1" applyFill="1" applyBorder="1" applyAlignment="1">
      <alignment horizontal="right" vertical="center" wrapText="1"/>
    </xf>
    <xf numFmtId="49" fontId="2" fillId="43" borderId="47" xfId="0" applyNumberFormat="1" applyFont="1" applyFill="1" applyBorder="1" applyAlignment="1">
      <alignment horizontal="left" vertical="center" wrapText="1"/>
    </xf>
    <xf numFmtId="0" fontId="2" fillId="43" borderId="47" xfId="0" applyFont="1" applyFill="1" applyBorder="1" applyAlignment="1">
      <alignment horizontal="left" vertical="center" wrapText="1"/>
    </xf>
    <xf numFmtId="49" fontId="16" fillId="43" borderId="47" xfId="0" applyNumberFormat="1" applyFont="1" applyFill="1" applyBorder="1" applyAlignment="1">
      <alignment horizontal="left" vertical="center" wrapText="1"/>
    </xf>
    <xf numFmtId="49" fontId="16" fillId="43" borderId="18" xfId="0" applyNumberFormat="1" applyFont="1" applyFill="1" applyBorder="1" applyAlignment="1">
      <alignment horizontal="left" vertical="center" wrapText="1"/>
    </xf>
    <xf numFmtId="49" fontId="2" fillId="43" borderId="96" xfId="0" applyNumberFormat="1" applyFont="1" applyFill="1" applyBorder="1" applyAlignment="1">
      <alignment vertical="center" wrapText="1"/>
    </xf>
    <xf numFmtId="49" fontId="2" fillId="43" borderId="97" xfId="0" applyNumberFormat="1" applyFont="1" applyFill="1" applyBorder="1" applyAlignment="1">
      <alignment horizontal="left" vertical="center" wrapText="1"/>
    </xf>
    <xf numFmtId="49" fontId="16" fillId="43" borderId="97" xfId="0" applyNumberFormat="1" applyFont="1" applyFill="1" applyBorder="1" applyAlignment="1">
      <alignment horizontal="left" vertical="center" wrapText="1"/>
    </xf>
    <xf numFmtId="183" fontId="2" fillId="43" borderId="95" xfId="0" applyNumberFormat="1" applyFont="1" applyFill="1" applyBorder="1" applyAlignment="1" applyProtection="1">
      <alignment horizontal="left" vertical="center"/>
      <protection/>
    </xf>
    <xf numFmtId="49" fontId="2" fillId="43" borderId="95" xfId="0" applyNumberFormat="1" applyFont="1" applyFill="1" applyBorder="1" applyAlignment="1">
      <alignment horizontal="left" vertical="center" wrapText="1"/>
    </xf>
    <xf numFmtId="49" fontId="16" fillId="43" borderId="96" xfId="0" applyNumberFormat="1" applyFont="1" applyFill="1" applyBorder="1" applyAlignment="1">
      <alignment horizontal="left" vertical="center" wrapText="1"/>
    </xf>
    <xf numFmtId="184" fontId="2" fillId="41" borderId="58" xfId="0" applyNumberFormat="1" applyFont="1" applyFill="1" applyBorder="1" applyAlignment="1" applyProtection="1">
      <alignment horizontal="center" vertical="center"/>
      <protection/>
    </xf>
    <xf numFmtId="184" fontId="16" fillId="41" borderId="58" xfId="0" applyNumberFormat="1" applyFont="1" applyFill="1" applyBorder="1" applyAlignment="1" applyProtection="1">
      <alignment horizontal="center" vertical="center"/>
      <protection/>
    </xf>
    <xf numFmtId="49" fontId="2" fillId="43" borderId="97" xfId="0" applyNumberFormat="1" applyFont="1" applyFill="1" applyBorder="1" applyAlignment="1">
      <alignment vertical="center" wrapText="1"/>
    </xf>
    <xf numFmtId="49" fontId="16" fillId="43" borderId="97" xfId="0" applyNumberFormat="1" applyFont="1" applyFill="1" applyBorder="1" applyAlignment="1">
      <alignment vertical="center" wrapText="1"/>
    </xf>
    <xf numFmtId="182" fontId="2" fillId="43" borderId="97" xfId="0" applyNumberFormat="1" applyFont="1" applyFill="1" applyBorder="1" applyAlignment="1" applyProtection="1">
      <alignment vertical="center"/>
      <protection/>
    </xf>
    <xf numFmtId="182" fontId="16" fillId="43" borderId="97" xfId="0" applyNumberFormat="1" applyFont="1" applyFill="1" applyBorder="1" applyAlignment="1" applyProtection="1">
      <alignment vertical="center"/>
      <protection/>
    </xf>
    <xf numFmtId="49" fontId="2" fillId="43" borderId="96" xfId="0" applyNumberFormat="1" applyFont="1" applyFill="1" applyBorder="1" applyAlignment="1">
      <alignment horizontal="left" vertical="center" wrapText="1"/>
    </xf>
    <xf numFmtId="182" fontId="16" fillId="43" borderId="98" xfId="0" applyNumberFormat="1" applyFont="1" applyFill="1" applyBorder="1" applyAlignment="1" applyProtection="1">
      <alignment vertical="center"/>
      <protection/>
    </xf>
    <xf numFmtId="49" fontId="16" fillId="43" borderId="99" xfId="0" applyNumberFormat="1" applyFont="1" applyFill="1" applyBorder="1" applyAlignment="1">
      <alignment horizontal="left" vertical="center" wrapText="1"/>
    </xf>
    <xf numFmtId="49" fontId="3" fillId="43" borderId="46" xfId="0" applyNumberFormat="1" applyFont="1" applyFill="1" applyBorder="1" applyAlignment="1">
      <alignment horizontal="center" vertical="center" wrapText="1"/>
    </xf>
    <xf numFmtId="49" fontId="2" fillId="43" borderId="139" xfId="0" applyNumberFormat="1" applyFont="1" applyFill="1" applyBorder="1" applyAlignment="1">
      <alignment horizontal="left" vertical="center" wrapText="1"/>
    </xf>
    <xf numFmtId="0" fontId="3" fillId="38" borderId="46" xfId="0" applyNumberFormat="1" applyFont="1" applyFill="1" applyBorder="1" applyAlignment="1">
      <alignment horizontal="center" vertical="center" wrapText="1"/>
    </xf>
    <xf numFmtId="0" fontId="2" fillId="43" borderId="61" xfId="0" applyFont="1" applyFill="1" applyBorder="1" applyAlignment="1">
      <alignment horizontal="left" vertical="center" wrapText="1"/>
    </xf>
    <xf numFmtId="182" fontId="16" fillId="43" borderId="47" xfId="0" applyNumberFormat="1" applyFont="1" applyFill="1" applyBorder="1" applyAlignment="1" applyProtection="1">
      <alignment vertical="center"/>
      <protection/>
    </xf>
    <xf numFmtId="0" fontId="16" fillId="43" borderId="47" xfId="0" applyFont="1" applyFill="1" applyBorder="1" applyAlignment="1">
      <alignment horizontal="left" vertical="center" wrapText="1"/>
    </xf>
    <xf numFmtId="182" fontId="2" fillId="44" borderId="47" xfId="0" applyNumberFormat="1" applyFont="1" applyFill="1" applyBorder="1" applyAlignment="1" applyProtection="1">
      <alignment vertical="center"/>
      <protection/>
    </xf>
    <xf numFmtId="182" fontId="16" fillId="44" borderId="47" xfId="0" applyNumberFormat="1" applyFont="1" applyFill="1" applyBorder="1" applyAlignment="1" applyProtection="1">
      <alignment vertical="center"/>
      <protection/>
    </xf>
    <xf numFmtId="49" fontId="2" fillId="44" borderId="47" xfId="0" applyNumberFormat="1" applyFont="1" applyFill="1" applyBorder="1" applyAlignment="1">
      <alignment horizontal="left" vertical="center" wrapText="1"/>
    </xf>
    <xf numFmtId="49" fontId="16" fillId="44" borderId="47" xfId="0" applyNumberFormat="1" applyFont="1" applyFill="1" applyBorder="1" applyAlignment="1">
      <alignment horizontal="left" vertical="center" wrapText="1"/>
    </xf>
    <xf numFmtId="0" fontId="0" fillId="45" borderId="0" xfId="0" applyFill="1" applyAlignment="1">
      <alignment/>
    </xf>
    <xf numFmtId="49" fontId="2" fillId="45" borderId="47" xfId="0" applyNumberFormat="1" applyFont="1" applyFill="1" applyBorder="1" applyAlignment="1">
      <alignment horizontal="left" vertical="center" wrapText="1"/>
    </xf>
    <xf numFmtId="49" fontId="16" fillId="45" borderId="47" xfId="0" applyNumberFormat="1" applyFont="1" applyFill="1" applyBorder="1" applyAlignment="1">
      <alignment horizontal="left" vertical="center" wrapText="1"/>
    </xf>
    <xf numFmtId="182" fontId="2" fillId="43" borderId="106" xfId="0" applyNumberFormat="1" applyFont="1" applyFill="1" applyBorder="1" applyAlignment="1" applyProtection="1">
      <alignment vertical="center"/>
      <protection/>
    </xf>
    <xf numFmtId="0" fontId="2" fillId="43" borderId="18" xfId="0" applyFont="1" applyFill="1" applyBorder="1" applyAlignment="1">
      <alignment horizontal="left" vertical="center" wrapText="1"/>
    </xf>
    <xf numFmtId="0" fontId="16" fillId="43" borderId="113" xfId="0" applyFont="1" applyFill="1" applyBorder="1" applyAlignment="1">
      <alignment horizontal="left" vertical="center" wrapText="1"/>
    </xf>
    <xf numFmtId="0" fontId="131" fillId="0" borderId="0" xfId="0" applyFont="1" applyAlignment="1">
      <alignment/>
    </xf>
    <xf numFmtId="182" fontId="2" fillId="35" borderId="48" xfId="0" applyNumberFormat="1" applyFont="1" applyFill="1" applyBorder="1" applyAlignment="1" applyProtection="1">
      <alignment horizontal="left" vertical="center" wrapText="1"/>
      <protection/>
    </xf>
    <xf numFmtId="49" fontId="132" fillId="0" borderId="48" xfId="0" applyNumberFormat="1" applyFont="1" applyFill="1" applyBorder="1" applyAlignment="1" applyProtection="1">
      <alignment horizontal="left" vertical="center"/>
      <protection/>
    </xf>
    <xf numFmtId="0" fontId="2" fillId="43" borderId="24" xfId="0" applyFont="1" applyFill="1" applyBorder="1" applyAlignment="1">
      <alignment horizontal="center" vertical="center" wrapText="1"/>
    </xf>
    <xf numFmtId="188" fontId="2" fillId="43" borderId="47" xfId="0" applyNumberFormat="1" applyFont="1" applyFill="1" applyBorder="1" applyAlignment="1" applyProtection="1">
      <alignment horizontal="center" vertical="center"/>
      <protection/>
    </xf>
    <xf numFmtId="0" fontId="2" fillId="43" borderId="12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183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119" fillId="0" borderId="29" xfId="0" applyFont="1" applyFill="1" applyBorder="1" applyAlignment="1">
      <alignment horizontal="center" vertical="center" wrapText="1"/>
    </xf>
    <xf numFmtId="0" fontId="119" fillId="0" borderId="24" xfId="0" applyFont="1" applyFill="1" applyBorder="1" applyAlignment="1">
      <alignment horizontal="center" vertical="center" wrapText="1"/>
    </xf>
    <xf numFmtId="0" fontId="119" fillId="0" borderId="30" xfId="0" applyFont="1" applyFill="1" applyBorder="1" applyAlignment="1">
      <alignment horizontal="center" vertical="center" wrapText="1"/>
    </xf>
    <xf numFmtId="182" fontId="2" fillId="0" borderId="49" xfId="0" applyNumberFormat="1" applyFont="1" applyFill="1" applyBorder="1" applyAlignment="1" applyProtection="1">
      <alignment vertical="center"/>
      <protection/>
    </xf>
    <xf numFmtId="1" fontId="2" fillId="0" borderId="48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119" fillId="0" borderId="48" xfId="0" applyFont="1" applyFill="1" applyBorder="1" applyAlignment="1">
      <alignment horizontal="center" vertical="center" wrapText="1"/>
    </xf>
    <xf numFmtId="184" fontId="119" fillId="0" borderId="48" xfId="0" applyNumberFormat="1" applyFont="1" applyFill="1" applyBorder="1" applyAlignment="1" applyProtection="1">
      <alignment vertical="center"/>
      <protection/>
    </xf>
    <xf numFmtId="0" fontId="2" fillId="43" borderId="13" xfId="0" applyFont="1" applyFill="1" applyBorder="1" applyAlignment="1">
      <alignment horizontal="center" vertical="center"/>
    </xf>
    <xf numFmtId="0" fontId="2" fillId="43" borderId="14" xfId="0" applyFont="1" applyFill="1" applyBorder="1" applyAlignment="1">
      <alignment horizontal="center" vertical="center"/>
    </xf>
    <xf numFmtId="0" fontId="2" fillId="43" borderId="48" xfId="0" applyFont="1" applyFill="1" applyBorder="1" applyAlignment="1">
      <alignment horizontal="center" vertical="center"/>
    </xf>
    <xf numFmtId="188" fontId="16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40" xfId="0" applyNumberFormat="1" applyFont="1" applyFill="1" applyBorder="1" applyAlignment="1">
      <alignment horizontal="left" vertical="center" wrapText="1"/>
    </xf>
    <xf numFmtId="184" fontId="2" fillId="46" borderId="27" xfId="0" applyNumberFormat="1" applyFont="1" applyFill="1" applyBorder="1" applyAlignment="1" applyProtection="1">
      <alignment horizontal="center" vertical="center"/>
      <protection/>
    </xf>
    <xf numFmtId="184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0" xfId="0" applyNumberFormat="1" applyFont="1" applyFill="1" applyBorder="1" applyAlignment="1" applyProtection="1">
      <alignment horizontal="left" vertical="center"/>
      <protection/>
    </xf>
    <xf numFmtId="49" fontId="2" fillId="0" borderId="42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182" fontId="16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 horizontal="center" wrapText="1"/>
    </xf>
    <xf numFmtId="189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wrapText="1"/>
    </xf>
    <xf numFmtId="189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wrapText="1"/>
    </xf>
    <xf numFmtId="189" fontId="2" fillId="0" borderId="12" xfId="0" applyNumberFormat="1" applyFont="1" applyFill="1" applyBorder="1" applyAlignment="1" applyProtection="1">
      <alignment horizontal="center" vertical="center"/>
      <protection/>
    </xf>
    <xf numFmtId="189" fontId="2" fillId="0" borderId="47" xfId="0" applyNumberFormat="1" applyFont="1" applyFill="1" applyBorder="1" applyAlignment="1" applyProtection="1">
      <alignment horizontal="center" vertical="center"/>
      <protection/>
    </xf>
    <xf numFmtId="182" fontId="2" fillId="0" borderId="26" xfId="0" applyNumberFormat="1" applyFont="1" applyFill="1" applyBorder="1" applyAlignment="1" applyProtection="1">
      <alignment horizontal="center" vertical="center"/>
      <protection/>
    </xf>
    <xf numFmtId="189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43" borderId="26" xfId="0" applyNumberFormat="1" applyFont="1" applyFill="1" applyBorder="1" applyAlignment="1">
      <alignment horizontal="left" vertical="center" wrapText="1"/>
    </xf>
    <xf numFmtId="182" fontId="2" fillId="43" borderId="12" xfId="0" applyNumberFormat="1" applyFont="1" applyFill="1" applyBorder="1" applyAlignment="1" applyProtection="1">
      <alignment horizontal="center" vertical="center"/>
      <protection/>
    </xf>
    <xf numFmtId="189" fontId="16" fillId="43" borderId="14" xfId="0" applyNumberFormat="1" applyFont="1" applyFill="1" applyBorder="1" applyAlignment="1" applyProtection="1">
      <alignment horizontal="center" vertical="center"/>
      <protection/>
    </xf>
    <xf numFmtId="189" fontId="2" fillId="43" borderId="14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>
      <alignment horizontal="center" wrapText="1"/>
    </xf>
    <xf numFmtId="189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43" borderId="47" xfId="0" applyFont="1" applyFill="1" applyBorder="1" applyAlignment="1">
      <alignment horizontal="left" wrapText="1"/>
    </xf>
    <xf numFmtId="182" fontId="2" fillId="43" borderId="14" xfId="0" applyNumberFormat="1" applyFont="1" applyFill="1" applyBorder="1" applyAlignment="1" applyProtection="1">
      <alignment horizontal="center" vertical="center"/>
      <protection/>
    </xf>
    <xf numFmtId="0" fontId="2" fillId="43" borderId="12" xfId="0" applyFont="1" applyFill="1" applyBorder="1" applyAlignment="1">
      <alignment horizontal="center" wrapText="1"/>
    </xf>
    <xf numFmtId="189" fontId="2" fillId="43" borderId="47" xfId="0" applyNumberFormat="1" applyFont="1" applyFill="1" applyBorder="1" applyAlignment="1" applyProtection="1">
      <alignment horizontal="center" vertical="center"/>
      <protection/>
    </xf>
    <xf numFmtId="182" fontId="2" fillId="43" borderId="47" xfId="0" applyNumberFormat="1" applyFont="1" applyFill="1" applyBorder="1" applyAlignment="1" applyProtection="1">
      <alignment horizontal="left" vertical="center"/>
      <protection/>
    </xf>
    <xf numFmtId="182" fontId="2" fillId="43" borderId="16" xfId="0" applyNumberFormat="1" applyFont="1" applyFill="1" applyBorder="1" applyAlignment="1" applyProtection="1">
      <alignment horizontal="center" vertical="center"/>
      <protection/>
    </xf>
    <xf numFmtId="182" fontId="2" fillId="43" borderId="26" xfId="0" applyNumberFormat="1" applyFont="1" applyFill="1" applyBorder="1" applyAlignment="1" applyProtection="1">
      <alignment horizontal="center" vertical="center"/>
      <protection/>
    </xf>
    <xf numFmtId="0" fontId="2" fillId="43" borderId="26" xfId="0" applyFont="1" applyFill="1" applyBorder="1" applyAlignment="1">
      <alignment horizontal="center" wrapText="1"/>
    </xf>
    <xf numFmtId="0" fontId="2" fillId="43" borderId="113" xfId="0" applyFont="1" applyFill="1" applyBorder="1" applyAlignment="1">
      <alignment horizontal="left" wrapText="1"/>
    </xf>
    <xf numFmtId="189" fontId="2" fillId="43" borderId="113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43" borderId="14" xfId="0" applyNumberFormat="1" applyFont="1" applyFill="1" applyBorder="1" applyAlignment="1">
      <alignment horizontal="left" vertical="center" wrapText="1"/>
    </xf>
    <xf numFmtId="189" fontId="2" fillId="43" borderId="12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182" fontId="2" fillId="44" borderId="16" xfId="0" applyNumberFormat="1" applyFont="1" applyFill="1" applyBorder="1" applyAlignment="1" applyProtection="1">
      <alignment horizontal="center" vertical="center"/>
      <protection/>
    </xf>
    <xf numFmtId="188" fontId="2" fillId="44" borderId="47" xfId="0" applyNumberFormat="1" applyFont="1" applyFill="1" applyBorder="1" applyAlignment="1" applyProtection="1">
      <alignment horizontal="center" vertical="center"/>
      <protection/>
    </xf>
    <xf numFmtId="182" fontId="2" fillId="44" borderId="12" xfId="0" applyNumberFormat="1" applyFont="1" applyFill="1" applyBorder="1" applyAlignment="1" applyProtection="1">
      <alignment horizontal="center" vertical="center"/>
      <protection/>
    </xf>
    <xf numFmtId="189" fontId="2" fillId="44" borderId="47" xfId="0" applyNumberFormat="1" applyFont="1" applyFill="1" applyBorder="1" applyAlignment="1" applyProtection="1">
      <alignment horizontal="center" vertical="center"/>
      <protection/>
    </xf>
    <xf numFmtId="0" fontId="2" fillId="44" borderId="18" xfId="0" applyFont="1" applyFill="1" applyBorder="1" applyAlignment="1">
      <alignment horizontal="left" vertical="center" wrapText="1"/>
    </xf>
    <xf numFmtId="189" fontId="2" fillId="44" borderId="45" xfId="0" applyNumberFormat="1" applyFont="1" applyFill="1" applyBorder="1" applyAlignment="1" applyProtection="1">
      <alignment horizontal="center" vertical="center"/>
      <protection/>
    </xf>
    <xf numFmtId="182" fontId="2" fillId="44" borderId="26" xfId="0" applyNumberFormat="1" applyFont="1" applyFill="1" applyBorder="1" applyAlignment="1" applyProtection="1">
      <alignment horizontal="center" vertical="center"/>
      <protection/>
    </xf>
    <xf numFmtId="0" fontId="2" fillId="44" borderId="47" xfId="0" applyFont="1" applyFill="1" applyBorder="1" applyAlignment="1">
      <alignment horizontal="left" vertical="center" wrapText="1"/>
    </xf>
    <xf numFmtId="188" fontId="0" fillId="0" borderId="0" xfId="0" applyNumberFormat="1" applyAlignment="1">
      <alignment/>
    </xf>
    <xf numFmtId="49" fontId="132" fillId="0" borderId="74" xfId="0" applyNumberFormat="1" applyFont="1" applyFill="1" applyBorder="1" applyAlignment="1" applyProtection="1">
      <alignment horizontal="center" vertical="center"/>
      <protection/>
    </xf>
    <xf numFmtId="0" fontId="0" fillId="0" borderId="48" xfId="0" applyBorder="1" applyAlignment="1">
      <alignment/>
    </xf>
    <xf numFmtId="49" fontId="2" fillId="43" borderId="48" xfId="0" applyNumberFormat="1" applyFont="1" applyFill="1" applyBorder="1" applyAlignment="1">
      <alignment horizontal="left" vertical="center" wrapText="1"/>
    </xf>
    <xf numFmtId="182" fontId="2" fillId="44" borderId="48" xfId="0" applyNumberFormat="1" applyFont="1" applyFill="1" applyBorder="1" applyAlignment="1" applyProtection="1">
      <alignment vertical="center"/>
      <protection/>
    </xf>
    <xf numFmtId="182" fontId="16" fillId="44" borderId="48" xfId="0" applyNumberFormat="1" applyFont="1" applyFill="1" applyBorder="1" applyAlignment="1" applyProtection="1">
      <alignment vertical="center"/>
      <protection/>
    </xf>
    <xf numFmtId="49" fontId="2" fillId="44" borderId="48" xfId="0" applyNumberFormat="1" applyFont="1" applyFill="1" applyBorder="1" applyAlignment="1">
      <alignment horizontal="left" vertical="center" wrapText="1"/>
    </xf>
    <xf numFmtId="49" fontId="16" fillId="44" borderId="48" xfId="0" applyNumberFormat="1" applyFont="1" applyFill="1" applyBorder="1" applyAlignment="1">
      <alignment horizontal="left" vertical="center" wrapText="1"/>
    </xf>
    <xf numFmtId="182" fontId="16" fillId="0" borderId="48" xfId="0" applyNumberFormat="1" applyFont="1" applyFill="1" applyBorder="1" applyAlignment="1" applyProtection="1">
      <alignment vertical="center"/>
      <protection/>
    </xf>
    <xf numFmtId="0" fontId="2" fillId="0" borderId="48" xfId="0" applyFont="1" applyFill="1" applyBorder="1" applyAlignment="1">
      <alignment horizontal="left" wrapText="1"/>
    </xf>
    <xf numFmtId="184" fontId="16" fillId="0" borderId="48" xfId="0" applyNumberFormat="1" applyFont="1" applyFill="1" applyBorder="1" applyAlignment="1" applyProtection="1">
      <alignment horizontal="center" vertical="center"/>
      <protection/>
    </xf>
    <xf numFmtId="189" fontId="2" fillId="0" borderId="48" xfId="0" applyNumberFormat="1" applyFont="1" applyFill="1" applyBorder="1" applyAlignment="1" applyProtection="1">
      <alignment horizontal="center" vertical="center"/>
      <protection/>
    </xf>
    <xf numFmtId="182" fontId="2" fillId="0" borderId="48" xfId="0" applyNumberFormat="1" applyFont="1" applyFill="1" applyBorder="1" applyAlignment="1" applyProtection="1">
      <alignment horizontal="center" vertical="center" wrapText="1"/>
      <protection/>
    </xf>
    <xf numFmtId="188" fontId="2" fillId="0" borderId="48" xfId="0" applyNumberFormat="1" applyFont="1" applyFill="1" applyBorder="1" applyAlignment="1" applyProtection="1">
      <alignment horizontal="center" vertical="center" wrapText="1"/>
      <protection/>
    </xf>
    <xf numFmtId="189" fontId="16" fillId="43" borderId="48" xfId="0" applyNumberFormat="1" applyFont="1" applyFill="1" applyBorder="1" applyAlignment="1" applyProtection="1">
      <alignment horizontal="center" vertical="center"/>
      <protection/>
    </xf>
    <xf numFmtId="189" fontId="2" fillId="43" borderId="48" xfId="0" applyNumberFormat="1" applyFont="1" applyFill="1" applyBorder="1" applyAlignment="1" applyProtection="1">
      <alignment horizontal="center" vertical="center"/>
      <protection/>
    </xf>
    <xf numFmtId="0" fontId="2" fillId="43" borderId="48" xfId="0" applyFont="1" applyFill="1" applyBorder="1" applyAlignment="1">
      <alignment horizontal="left" wrapText="1"/>
    </xf>
    <xf numFmtId="182" fontId="2" fillId="43" borderId="48" xfId="0" applyNumberFormat="1" applyFont="1" applyFill="1" applyBorder="1" applyAlignment="1" applyProtection="1">
      <alignment horizontal="left" vertical="center"/>
      <protection/>
    </xf>
    <xf numFmtId="188" fontId="2" fillId="43" borderId="48" xfId="0" applyNumberFormat="1" applyFont="1" applyFill="1" applyBorder="1" applyAlignment="1" applyProtection="1">
      <alignment horizontal="center" vertical="center"/>
      <protection/>
    </xf>
    <xf numFmtId="182" fontId="2" fillId="43" borderId="48" xfId="0" applyNumberFormat="1" applyFont="1" applyFill="1" applyBorder="1" applyAlignment="1" applyProtection="1">
      <alignment horizontal="center" vertical="center"/>
      <protection/>
    </xf>
    <xf numFmtId="0" fontId="2" fillId="43" borderId="48" xfId="0" applyFont="1" applyFill="1" applyBorder="1" applyAlignment="1">
      <alignment horizontal="left" vertical="center" wrapText="1"/>
    </xf>
    <xf numFmtId="188" fontId="2" fillId="44" borderId="48" xfId="0" applyNumberFormat="1" applyFont="1" applyFill="1" applyBorder="1" applyAlignment="1" applyProtection="1">
      <alignment horizontal="center" vertical="center"/>
      <protection/>
    </xf>
    <xf numFmtId="189" fontId="2" fillId="44" borderId="48" xfId="0" applyNumberFormat="1" applyFont="1" applyFill="1" applyBorder="1" applyAlignment="1" applyProtection="1">
      <alignment horizontal="center" vertical="center"/>
      <protection/>
    </xf>
    <xf numFmtId="0" fontId="2" fillId="44" borderId="48" xfId="0" applyFont="1" applyFill="1" applyBorder="1" applyAlignment="1">
      <alignment horizontal="left" vertical="center" wrapText="1"/>
    </xf>
    <xf numFmtId="49" fontId="2" fillId="41" borderId="48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>
      <alignment horizontal="right" vertical="center" wrapText="1"/>
    </xf>
    <xf numFmtId="49" fontId="2" fillId="0" borderId="47" xfId="0" applyNumberFormat="1" applyFont="1" applyFill="1" applyBorder="1" applyAlignment="1">
      <alignment horizontal="right" vertical="center" wrapText="1"/>
    </xf>
    <xf numFmtId="49" fontId="2" fillId="0" borderId="96" xfId="0" applyNumberFormat="1" applyFont="1" applyFill="1" applyBorder="1" applyAlignment="1">
      <alignment vertical="center" wrapText="1"/>
    </xf>
    <xf numFmtId="49" fontId="2" fillId="0" borderId="97" xfId="0" applyNumberFormat="1" applyFont="1" applyFill="1" applyBorder="1" applyAlignment="1">
      <alignment horizontal="left" vertical="center" wrapText="1"/>
    </xf>
    <xf numFmtId="182" fontId="2" fillId="0" borderId="97" xfId="0" applyNumberFormat="1" applyFont="1" applyFill="1" applyBorder="1" applyAlignment="1" applyProtection="1">
      <alignment vertical="center"/>
      <protection/>
    </xf>
    <xf numFmtId="182" fontId="16" fillId="0" borderId="97" xfId="0" applyNumberFormat="1" applyFont="1" applyFill="1" applyBorder="1" applyAlignment="1" applyProtection="1">
      <alignment vertical="center"/>
      <protection/>
    </xf>
    <xf numFmtId="49" fontId="2" fillId="0" borderId="96" xfId="0" applyNumberFormat="1" applyFont="1" applyFill="1" applyBorder="1" applyAlignment="1">
      <alignment horizontal="left" vertical="center" wrapText="1"/>
    </xf>
    <xf numFmtId="184" fontId="24" fillId="0" borderId="31" xfId="0" applyNumberFormat="1" applyFont="1" applyFill="1" applyBorder="1" applyAlignment="1">
      <alignment horizontal="center" vertical="center" wrapText="1"/>
    </xf>
    <xf numFmtId="184" fontId="16" fillId="0" borderId="28" xfId="0" applyNumberFormat="1" applyFont="1" applyFill="1" applyBorder="1" applyAlignment="1">
      <alignment horizontal="center" vertical="center" wrapText="1"/>
    </xf>
    <xf numFmtId="184" fontId="16" fillId="0" borderId="10" xfId="0" applyNumberFormat="1" applyFont="1" applyFill="1" applyBorder="1" applyAlignment="1">
      <alignment horizontal="center" vertical="center" wrapText="1"/>
    </xf>
    <xf numFmtId="184" fontId="24" fillId="0" borderId="11" xfId="0" applyNumberFormat="1" applyFont="1" applyFill="1" applyBorder="1" applyAlignment="1">
      <alignment horizontal="center" vertical="center" wrapText="1"/>
    </xf>
    <xf numFmtId="184" fontId="16" fillId="0" borderId="12" xfId="0" applyNumberFormat="1" applyFont="1" applyFill="1" applyBorder="1" applyAlignment="1">
      <alignment horizontal="center" vertical="center" wrapText="1"/>
    </xf>
    <xf numFmtId="184" fontId="16" fillId="0" borderId="21" xfId="0" applyNumberFormat="1" applyFont="1" applyFill="1" applyBorder="1" applyAlignment="1">
      <alignment horizontal="center" vertical="center" wrapText="1"/>
    </xf>
    <xf numFmtId="184" fontId="16" fillId="0" borderId="140" xfId="0" applyNumberFormat="1" applyFont="1" applyFill="1" applyBorder="1" applyAlignment="1">
      <alignment horizontal="center" vertical="center" wrapText="1"/>
    </xf>
    <xf numFmtId="184" fontId="35" fillId="0" borderId="141" xfId="0" applyNumberFormat="1" applyFont="1" applyFill="1" applyBorder="1" applyAlignment="1">
      <alignment vertical="center" wrapText="1"/>
    </xf>
    <xf numFmtId="184" fontId="16" fillId="0" borderId="141" xfId="0" applyNumberFormat="1" applyFont="1" applyFill="1" applyBorder="1" applyAlignment="1">
      <alignment horizontal="center" vertical="center" wrapText="1"/>
    </xf>
    <xf numFmtId="184" fontId="35" fillId="0" borderId="33" xfId="0" applyNumberFormat="1" applyFont="1" applyFill="1" applyBorder="1" applyAlignment="1">
      <alignment vertical="center" wrapText="1"/>
    </xf>
    <xf numFmtId="0" fontId="0" fillId="0" borderId="48" xfId="0" applyBorder="1" applyAlignment="1">
      <alignment horizontal="center"/>
    </xf>
    <xf numFmtId="182" fontId="16" fillId="0" borderId="142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182" fontId="2" fillId="0" borderId="40" xfId="0" applyNumberFormat="1" applyFont="1" applyFill="1" applyBorder="1" applyAlignment="1" applyProtection="1">
      <alignment horizontal="center" vertical="center"/>
      <protection/>
    </xf>
    <xf numFmtId="182" fontId="2" fillId="43" borderId="17" xfId="0" applyNumberFormat="1" applyFont="1" applyFill="1" applyBorder="1" applyAlignment="1" applyProtection="1">
      <alignment horizontal="center" vertical="center"/>
      <protection/>
    </xf>
    <xf numFmtId="0" fontId="2" fillId="43" borderId="143" xfId="0" applyFont="1" applyFill="1" applyBorder="1" applyAlignment="1">
      <alignment horizontal="center" wrapText="1"/>
    </xf>
    <xf numFmtId="182" fontId="2" fillId="44" borderId="17" xfId="0" applyNumberFormat="1" applyFont="1" applyFill="1" applyBorder="1" applyAlignment="1" applyProtection="1">
      <alignment horizontal="center" vertical="center"/>
      <protection/>
    </xf>
    <xf numFmtId="0" fontId="131" fillId="0" borderId="48" xfId="0" applyFont="1" applyBorder="1" applyAlignment="1">
      <alignment/>
    </xf>
    <xf numFmtId="0" fontId="131" fillId="38" borderId="48" xfId="0" applyFont="1" applyFill="1" applyBorder="1" applyAlignment="1">
      <alignment/>
    </xf>
    <xf numFmtId="0" fontId="0" fillId="38" borderId="48" xfId="0" applyFill="1" applyBorder="1" applyAlignment="1">
      <alignment/>
    </xf>
    <xf numFmtId="0" fontId="0" fillId="41" borderId="48" xfId="0" applyFill="1" applyBorder="1" applyAlignment="1">
      <alignment/>
    </xf>
    <xf numFmtId="0" fontId="0" fillId="0" borderId="48" xfId="0" applyFill="1" applyBorder="1" applyAlignment="1">
      <alignment/>
    </xf>
    <xf numFmtId="2" fontId="0" fillId="0" borderId="48" xfId="0" applyNumberFormat="1" applyBorder="1" applyAlignment="1">
      <alignment/>
    </xf>
    <xf numFmtId="182" fontId="2" fillId="44" borderId="48" xfId="0" applyNumberFormat="1" applyFont="1" applyFill="1" applyBorder="1" applyAlignment="1" applyProtection="1">
      <alignment horizontal="left" vertical="center"/>
      <protection/>
    </xf>
    <xf numFmtId="182" fontId="2" fillId="44" borderId="48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>
      <alignment horizontal="center" vertical="center" wrapText="1"/>
    </xf>
    <xf numFmtId="184" fontId="16" fillId="0" borderId="83" xfId="0" applyNumberFormat="1" applyFont="1" applyFill="1" applyBorder="1" applyAlignment="1" applyProtection="1">
      <alignment horizontal="center" vertical="center"/>
      <protection/>
    </xf>
    <xf numFmtId="184" fontId="16" fillId="0" borderId="84" xfId="0" applyNumberFormat="1" applyFont="1" applyFill="1" applyBorder="1" applyAlignment="1">
      <alignment horizontal="center" vertical="center" wrapText="1"/>
    </xf>
    <xf numFmtId="184" fontId="2" fillId="0" borderId="28" xfId="0" applyNumberFormat="1" applyFont="1" applyFill="1" applyBorder="1" applyAlignment="1">
      <alignment horizontal="left" vertical="center" wrapText="1"/>
    </xf>
    <xf numFmtId="184" fontId="2" fillId="0" borderId="12" xfId="0" applyNumberFormat="1" applyFont="1" applyFill="1" applyBorder="1" applyAlignment="1">
      <alignment horizontal="left" vertical="center" wrapText="1"/>
    </xf>
    <xf numFmtId="0" fontId="2" fillId="0" borderId="97" xfId="0" applyFont="1" applyFill="1" applyBorder="1" applyAlignment="1">
      <alignment horizontal="left" vertical="center" wrapText="1"/>
    </xf>
    <xf numFmtId="0" fontId="2" fillId="0" borderId="144" xfId="0" applyFont="1" applyFill="1" applyBorder="1" applyAlignment="1">
      <alignment horizontal="left" vertical="center" wrapText="1"/>
    </xf>
    <xf numFmtId="49" fontId="2" fillId="0" borderId="145" xfId="0" applyNumberFormat="1" applyFont="1" applyFill="1" applyBorder="1" applyAlignment="1">
      <alignment horizontal="center" vertical="center" wrapText="1"/>
    </xf>
    <xf numFmtId="188" fontId="2" fillId="0" borderId="131" xfId="0" applyNumberFormat="1" applyFont="1" applyFill="1" applyBorder="1" applyAlignment="1" applyProtection="1">
      <alignment horizontal="center" vertical="center"/>
      <protection/>
    </xf>
    <xf numFmtId="188" fontId="2" fillId="0" borderId="84" xfId="0" applyNumberFormat="1" applyFont="1" applyFill="1" applyBorder="1" applyAlignment="1" applyProtection="1">
      <alignment horizontal="center" vertical="center"/>
      <protection/>
    </xf>
    <xf numFmtId="188" fontId="16" fillId="0" borderId="84" xfId="0" applyNumberFormat="1" applyFont="1" applyFill="1" applyBorder="1" applyAlignment="1" applyProtection="1">
      <alignment horizontal="center" vertical="center"/>
      <protection/>
    </xf>
    <xf numFmtId="188" fontId="2" fillId="0" borderId="83" xfId="0" applyNumberFormat="1" applyFont="1" applyFill="1" applyBorder="1" applyAlignment="1" applyProtection="1">
      <alignment horizontal="center" vertical="center"/>
      <protection/>
    </xf>
    <xf numFmtId="188" fontId="2" fillId="0" borderId="73" xfId="0" applyNumberFormat="1" applyFont="1" applyFill="1" applyBorder="1" applyAlignment="1" applyProtection="1">
      <alignment horizontal="center" vertical="center"/>
      <protection/>
    </xf>
    <xf numFmtId="183" fontId="2" fillId="0" borderId="146" xfId="0" applyNumberFormat="1" applyFont="1" applyFill="1" applyBorder="1" applyAlignment="1" applyProtection="1">
      <alignment horizontal="center" vertical="center"/>
      <protection/>
    </xf>
    <xf numFmtId="183" fontId="2" fillId="0" borderId="53" xfId="0" applyNumberFormat="1" applyFont="1" applyFill="1" applyBorder="1" applyAlignment="1" applyProtection="1">
      <alignment horizontal="center" vertical="center"/>
      <protection/>
    </xf>
    <xf numFmtId="49" fontId="3" fillId="0" borderId="95" xfId="0" applyNumberFormat="1" applyFont="1" applyFill="1" applyBorder="1" applyAlignment="1" applyProtection="1">
      <alignment horizontal="left" vertical="center" wrapText="1"/>
      <protection/>
    </xf>
    <xf numFmtId="49" fontId="2" fillId="0" borderId="86" xfId="0" applyNumberFormat="1" applyFont="1" applyFill="1" applyBorder="1" applyAlignment="1">
      <alignment horizontal="left" vertical="center" wrapText="1"/>
    </xf>
    <xf numFmtId="0" fontId="2" fillId="0" borderId="96" xfId="0" applyFont="1" applyFill="1" applyBorder="1" applyAlignment="1">
      <alignment horizontal="left" vertical="center" wrapText="1"/>
    </xf>
    <xf numFmtId="0" fontId="16" fillId="0" borderId="84" xfId="0" applyFont="1" applyFill="1" applyBorder="1" applyAlignment="1">
      <alignment horizontal="left" vertical="center" wrapText="1"/>
    </xf>
    <xf numFmtId="182" fontId="2" fillId="0" borderId="131" xfId="0" applyNumberFormat="1" applyFont="1" applyFill="1" applyBorder="1" applyAlignment="1" applyProtection="1">
      <alignment vertical="center"/>
      <protection/>
    </xf>
    <xf numFmtId="49" fontId="2" fillId="0" borderId="27" xfId="0" applyNumberFormat="1" applyFont="1" applyFill="1" applyBorder="1" applyAlignment="1">
      <alignment horizontal="left" vertical="center" wrapText="1"/>
    </xf>
    <xf numFmtId="0" fontId="2" fillId="0" borderId="131" xfId="0" applyFont="1" applyFill="1" applyBorder="1" applyAlignment="1">
      <alignment horizontal="left" vertical="center" wrapText="1"/>
    </xf>
    <xf numFmtId="182" fontId="2" fillId="0" borderId="85" xfId="0" applyNumberFormat="1" applyFont="1" applyFill="1" applyBorder="1" applyAlignment="1" applyProtection="1">
      <alignment vertical="center"/>
      <protection/>
    </xf>
    <xf numFmtId="49" fontId="2" fillId="0" borderId="147" xfId="0" applyNumberFormat="1" applyFont="1" applyFill="1" applyBorder="1" applyAlignment="1">
      <alignment horizontal="center" vertical="center" wrapText="1"/>
    </xf>
    <xf numFmtId="49" fontId="2" fillId="0" borderId="148" xfId="0" applyNumberFormat="1" applyFont="1" applyFill="1" applyBorder="1" applyAlignment="1">
      <alignment horizontal="center" vertical="center" wrapText="1"/>
    </xf>
    <xf numFmtId="184" fontId="3" fillId="0" borderId="149" xfId="0" applyNumberFormat="1" applyFont="1" applyFill="1" applyBorder="1" applyAlignment="1" applyProtection="1">
      <alignment horizontal="center" vertical="center"/>
      <protection/>
    </xf>
    <xf numFmtId="184" fontId="3" fillId="0" borderId="68" xfId="0" applyNumberFormat="1" applyFont="1" applyFill="1" applyBorder="1" applyAlignment="1" applyProtection="1">
      <alignment horizontal="center" vertical="center"/>
      <protection/>
    </xf>
    <xf numFmtId="1" fontId="2" fillId="0" borderId="146" xfId="0" applyNumberFormat="1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32" fillId="0" borderId="73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/>
    </xf>
    <xf numFmtId="49" fontId="3" fillId="0" borderId="66" xfId="0" applyNumberFormat="1" applyFont="1" applyFill="1" applyBorder="1" applyAlignment="1">
      <alignment horizontal="center" vertical="center" wrapText="1"/>
    </xf>
    <xf numFmtId="0" fontId="2" fillId="0" borderId="149" xfId="0" applyNumberFormat="1" applyFont="1" applyFill="1" applyBorder="1" applyAlignment="1">
      <alignment horizontal="left" vertical="center" wrapText="1"/>
    </xf>
    <xf numFmtId="0" fontId="2" fillId="0" borderId="74" xfId="0" applyNumberFormat="1" applyFont="1" applyFill="1" applyBorder="1" applyAlignment="1">
      <alignment horizontal="center" vertical="center" wrapText="1"/>
    </xf>
    <xf numFmtId="0" fontId="16" fillId="0" borderId="150" xfId="0" applyNumberFormat="1" applyFont="1" applyFill="1" applyBorder="1" applyAlignment="1">
      <alignment horizontal="center" vertical="center" wrapText="1"/>
    </xf>
    <xf numFmtId="0" fontId="2" fillId="0" borderId="149" xfId="0" applyNumberFormat="1" applyFont="1" applyFill="1" applyBorder="1" applyAlignment="1">
      <alignment horizontal="center" vertical="center" wrapText="1"/>
    </xf>
    <xf numFmtId="49" fontId="16" fillId="0" borderId="48" xfId="0" applyNumberFormat="1" applyFont="1" applyFill="1" applyBorder="1" applyAlignment="1" applyProtection="1">
      <alignment horizontal="center" vertical="center"/>
      <protection/>
    </xf>
    <xf numFmtId="49" fontId="16" fillId="0" borderId="48" xfId="53" applyNumberFormat="1" applyFont="1" applyFill="1" applyBorder="1" applyAlignment="1">
      <alignment horizontal="left" vertical="center" wrapText="1"/>
      <protection/>
    </xf>
    <xf numFmtId="49" fontId="44" fillId="0" borderId="48" xfId="0" applyNumberFormat="1" applyFont="1" applyFill="1" applyBorder="1" applyAlignment="1">
      <alignment horizontal="center" vertical="center" wrapText="1"/>
    </xf>
    <xf numFmtId="49" fontId="16" fillId="0" borderId="48" xfId="0" applyNumberFormat="1" applyFont="1" applyFill="1" applyBorder="1" applyAlignment="1">
      <alignment horizontal="center" vertical="center" wrapText="1"/>
    </xf>
    <xf numFmtId="182" fontId="16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48" xfId="53" applyFont="1" applyFill="1" applyBorder="1" applyAlignment="1">
      <alignment horizontal="center" vertical="center" wrapText="1"/>
      <protection/>
    </xf>
    <xf numFmtId="49" fontId="2" fillId="0" borderId="48" xfId="0" applyNumberFormat="1" applyFont="1" applyFill="1" applyBorder="1" applyAlignment="1" applyProtection="1">
      <alignment horizontal="center" vertical="center"/>
      <protection/>
    </xf>
    <xf numFmtId="49" fontId="2" fillId="0" borderId="48" xfId="53" applyNumberFormat="1" applyFont="1" applyFill="1" applyBorder="1" applyAlignment="1">
      <alignment horizontal="left" vertical="center" wrapText="1"/>
      <protection/>
    </xf>
    <xf numFmtId="1" fontId="2" fillId="0" borderId="73" xfId="53" applyNumberFormat="1" applyFont="1" applyFill="1" applyBorder="1" applyAlignment="1">
      <alignment horizontal="center" vertical="center"/>
      <protection/>
    </xf>
    <xf numFmtId="184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54" xfId="53" applyFont="1" applyFill="1" applyBorder="1" applyAlignment="1">
      <alignment horizontal="center" vertical="center" wrapText="1"/>
      <protection/>
    </xf>
    <xf numFmtId="182" fontId="2" fillId="0" borderId="53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49" fontId="133" fillId="0" borderId="47" xfId="0" applyNumberFormat="1" applyFont="1" applyFill="1" applyBorder="1" applyAlignment="1">
      <alignment horizontal="center" vertical="center" wrapText="1"/>
    </xf>
    <xf numFmtId="1" fontId="133" fillId="0" borderId="12" xfId="0" applyNumberFormat="1" applyFont="1" applyFill="1" applyBorder="1" applyAlignment="1">
      <alignment horizontal="center" vertical="center" wrapText="1"/>
    </xf>
    <xf numFmtId="0" fontId="133" fillId="0" borderId="12" xfId="0" applyFont="1" applyFill="1" applyBorder="1" applyAlignment="1">
      <alignment horizontal="center" vertical="center" wrapText="1"/>
    </xf>
    <xf numFmtId="0" fontId="133" fillId="35" borderId="14" xfId="0" applyFont="1" applyFill="1" applyBorder="1" applyAlignment="1">
      <alignment horizontal="center" vertical="center" wrapText="1"/>
    </xf>
    <xf numFmtId="0" fontId="133" fillId="35" borderId="12" xfId="0" applyFont="1" applyFill="1" applyBorder="1" applyAlignment="1">
      <alignment horizontal="center" vertical="center" wrapText="1"/>
    </xf>
    <xf numFmtId="0" fontId="133" fillId="35" borderId="13" xfId="0" applyFont="1" applyFill="1" applyBorder="1" applyAlignment="1">
      <alignment horizontal="center" vertical="center" wrapText="1"/>
    </xf>
    <xf numFmtId="0" fontId="134" fillId="0" borderId="37" xfId="0" applyNumberFormat="1" applyFont="1" applyFill="1" applyBorder="1" applyAlignment="1">
      <alignment horizontal="center" vertical="center" wrapText="1"/>
    </xf>
    <xf numFmtId="0" fontId="133" fillId="0" borderId="16" xfId="0" applyFont="1" applyFill="1" applyBorder="1" applyAlignment="1">
      <alignment horizontal="center" vertical="center" wrapText="1"/>
    </xf>
    <xf numFmtId="0" fontId="135" fillId="0" borderId="48" xfId="0" applyNumberFormat="1" applyFont="1" applyFill="1" applyBorder="1" applyAlignment="1" applyProtection="1">
      <alignment horizontal="center" vertical="center"/>
      <protection/>
    </xf>
    <xf numFmtId="0" fontId="135" fillId="0" borderId="53" xfId="0" applyNumberFormat="1" applyFont="1" applyFill="1" applyBorder="1" applyAlignment="1" applyProtection="1">
      <alignment horizontal="center" vertical="center"/>
      <protection/>
    </xf>
    <xf numFmtId="0" fontId="135" fillId="0" borderId="73" xfId="0" applyNumberFormat="1" applyFont="1" applyFill="1" applyBorder="1" applyAlignment="1" applyProtection="1">
      <alignment horizontal="center" vertical="center"/>
      <protection/>
    </xf>
    <xf numFmtId="0" fontId="133" fillId="35" borderId="29" xfId="0" applyFont="1" applyFill="1" applyBorder="1" applyAlignment="1">
      <alignment horizontal="center" vertical="center" wrapText="1"/>
    </xf>
    <xf numFmtId="0" fontId="133" fillId="35" borderId="24" xfId="0" applyFont="1" applyFill="1" applyBorder="1" applyAlignment="1">
      <alignment horizontal="center" vertical="center" wrapText="1"/>
    </xf>
    <xf numFmtId="0" fontId="133" fillId="35" borderId="30" xfId="0" applyFont="1" applyFill="1" applyBorder="1" applyAlignment="1">
      <alignment horizontal="center" vertical="center" wrapText="1"/>
    </xf>
    <xf numFmtId="0" fontId="133" fillId="35" borderId="27" xfId="0" applyNumberFormat="1" applyFont="1" applyFill="1" applyBorder="1" applyAlignment="1">
      <alignment horizontal="center" vertical="center" wrapText="1"/>
    </xf>
    <xf numFmtId="0" fontId="133" fillId="35" borderId="28" xfId="0" applyNumberFormat="1" applyFont="1" applyFill="1" applyBorder="1" applyAlignment="1">
      <alignment horizontal="center" vertical="center" wrapText="1"/>
    </xf>
    <xf numFmtId="0" fontId="133" fillId="35" borderId="10" xfId="0" applyNumberFormat="1" applyFont="1" applyFill="1" applyBorder="1" applyAlignment="1">
      <alignment horizontal="center" vertical="center" wrapText="1"/>
    </xf>
    <xf numFmtId="0" fontId="133" fillId="35" borderId="10" xfId="0" applyFont="1" applyFill="1" applyBorder="1" applyAlignment="1">
      <alignment horizontal="center" vertical="center" wrapText="1"/>
    </xf>
    <xf numFmtId="0" fontId="135" fillId="0" borderId="49" xfId="0" applyNumberFormat="1" applyFont="1" applyFill="1" applyBorder="1" applyAlignment="1" applyProtection="1">
      <alignment horizontal="center" vertical="center"/>
      <protection/>
    </xf>
    <xf numFmtId="0" fontId="135" fillId="0" borderId="50" xfId="0" applyNumberFormat="1" applyFont="1" applyFill="1" applyBorder="1" applyAlignment="1" applyProtection="1">
      <alignment horizontal="center" vertical="center"/>
      <protection/>
    </xf>
    <xf numFmtId="0" fontId="135" fillId="0" borderId="75" xfId="0" applyNumberFormat="1" applyFont="1" applyFill="1" applyBorder="1" applyAlignment="1" applyProtection="1">
      <alignment horizontal="center" vertical="center"/>
      <protection/>
    </xf>
    <xf numFmtId="0" fontId="133" fillId="35" borderId="29" xfId="0" applyNumberFormat="1" applyFont="1" applyFill="1" applyBorder="1" applyAlignment="1">
      <alignment horizontal="center" vertical="center" wrapText="1"/>
    </xf>
    <xf numFmtId="0" fontId="133" fillId="35" borderId="24" xfId="0" applyNumberFormat="1" applyFont="1" applyFill="1" applyBorder="1" applyAlignment="1">
      <alignment horizontal="center" vertical="center" wrapText="1"/>
    </xf>
    <xf numFmtId="0" fontId="123" fillId="0" borderId="24" xfId="0" applyNumberFormat="1" applyFont="1" applyFill="1" applyBorder="1" applyAlignment="1">
      <alignment horizontal="center" vertical="center" wrapText="1"/>
    </xf>
    <xf numFmtId="0" fontId="123" fillId="0" borderId="100" xfId="0" applyNumberFormat="1" applyFont="1" applyFill="1" applyBorder="1" applyAlignment="1">
      <alignment horizontal="center" vertical="center" wrapText="1"/>
    </xf>
    <xf numFmtId="0" fontId="123" fillId="0" borderId="29" xfId="0" applyNumberFormat="1" applyFont="1" applyFill="1" applyBorder="1" applyAlignment="1">
      <alignment horizontal="center" vertical="center" wrapText="1"/>
    </xf>
    <xf numFmtId="49" fontId="123" fillId="0" borderId="12" xfId="0" applyNumberFormat="1" applyFont="1" applyFill="1" applyBorder="1" applyAlignment="1">
      <alignment horizontal="center" vertical="center"/>
    </xf>
    <xf numFmtId="1" fontId="123" fillId="0" borderId="12" xfId="0" applyNumberFormat="1" applyFont="1" applyFill="1" applyBorder="1" applyAlignment="1">
      <alignment horizontal="center" vertical="center"/>
    </xf>
    <xf numFmtId="0" fontId="123" fillId="0" borderId="12" xfId="0" applyNumberFormat="1" applyFont="1" applyFill="1" applyBorder="1" applyAlignment="1">
      <alignment horizontal="center" vertical="center" wrapText="1"/>
    </xf>
    <xf numFmtId="0" fontId="123" fillId="0" borderId="101" xfId="0" applyNumberFormat="1" applyFont="1" applyFill="1" applyBorder="1" applyAlignment="1">
      <alignment horizontal="center" vertical="center" wrapText="1"/>
    </xf>
    <xf numFmtId="0" fontId="123" fillId="0" borderId="14" xfId="0" applyNumberFormat="1" applyFont="1" applyFill="1" applyBorder="1" applyAlignment="1">
      <alignment horizontal="center" vertical="center" wrapText="1"/>
    </xf>
    <xf numFmtId="0" fontId="134" fillId="35" borderId="29" xfId="0" applyFont="1" applyFill="1" applyBorder="1" applyAlignment="1">
      <alignment horizontal="left" vertical="top" wrapText="1"/>
    </xf>
    <xf numFmtId="0" fontId="134" fillId="35" borderId="24" xfId="0" applyFont="1" applyFill="1" applyBorder="1" applyAlignment="1">
      <alignment horizontal="left" vertical="top" wrapText="1"/>
    </xf>
    <xf numFmtId="0" fontId="134" fillId="35" borderId="10" xfId="0" applyFont="1" applyFill="1" applyBorder="1" applyAlignment="1">
      <alignment horizontal="left" vertical="top" wrapText="1"/>
    </xf>
    <xf numFmtId="0" fontId="136" fillId="35" borderId="0" xfId="0" applyNumberFormat="1" applyFont="1" applyFill="1" applyBorder="1" applyAlignment="1" applyProtection="1">
      <alignment horizontal="center" vertical="center"/>
      <protection/>
    </xf>
    <xf numFmtId="188" fontId="123" fillId="35" borderId="0" xfId="0" applyNumberFormat="1" applyFont="1" applyFill="1" applyBorder="1" applyAlignment="1" applyProtection="1">
      <alignment vertical="center"/>
      <protection/>
    </xf>
    <xf numFmtId="0" fontId="123" fillId="35" borderId="14" xfId="0" applyNumberFormat="1" applyFont="1" applyFill="1" applyBorder="1" applyAlignment="1">
      <alignment horizontal="center" vertical="center" wrapText="1"/>
    </xf>
    <xf numFmtId="0" fontId="123" fillId="35" borderId="12" xfId="0" applyNumberFormat="1" applyFont="1" applyFill="1" applyBorder="1" applyAlignment="1">
      <alignment horizontal="center" vertical="center" wrapText="1"/>
    </xf>
    <xf numFmtId="0" fontId="136" fillId="35" borderId="12" xfId="0" applyNumberFormat="1" applyFont="1" applyFill="1" applyBorder="1" applyAlignment="1" applyProtection="1">
      <alignment horizontal="center" vertical="center"/>
      <protection/>
    </xf>
    <xf numFmtId="0" fontId="123" fillId="35" borderId="31" xfId="0" applyNumberFormat="1" applyFont="1" applyFill="1" applyBorder="1" applyAlignment="1">
      <alignment horizontal="center" vertical="center" wrapText="1"/>
    </xf>
    <xf numFmtId="0" fontId="123" fillId="35" borderId="28" xfId="0" applyNumberFormat="1" applyFont="1" applyFill="1" applyBorder="1" applyAlignment="1">
      <alignment horizontal="center" vertical="center" wrapText="1"/>
    </xf>
    <xf numFmtId="0" fontId="123" fillId="35" borderId="10" xfId="0" applyNumberFormat="1" applyFont="1" applyFill="1" applyBorder="1" applyAlignment="1">
      <alignment horizontal="center" vertical="center" wrapText="1"/>
    </xf>
    <xf numFmtId="0" fontId="123" fillId="0" borderId="13" xfId="0" applyNumberFormat="1" applyFont="1" applyFill="1" applyBorder="1" applyAlignment="1">
      <alignment horizontal="center" vertical="center" wrapText="1"/>
    </xf>
    <xf numFmtId="0" fontId="123" fillId="35" borderId="29" xfId="0" applyNumberFormat="1" applyFont="1" applyFill="1" applyBorder="1" applyAlignment="1">
      <alignment horizontal="center" vertical="center" wrapText="1"/>
    </xf>
    <xf numFmtId="0" fontId="123" fillId="35" borderId="24" xfId="0" applyNumberFormat="1" applyFont="1" applyFill="1" applyBorder="1" applyAlignment="1">
      <alignment horizontal="center" vertical="center" wrapText="1"/>
    </xf>
    <xf numFmtId="0" fontId="123" fillId="35" borderId="30" xfId="0" applyNumberFormat="1" applyFont="1" applyFill="1" applyBorder="1" applyAlignment="1">
      <alignment horizontal="center" vertical="center" wrapText="1"/>
    </xf>
    <xf numFmtId="0" fontId="123" fillId="0" borderId="30" xfId="0" applyNumberFormat="1" applyFont="1" applyFill="1" applyBorder="1" applyAlignment="1">
      <alignment horizontal="center" vertical="center" wrapText="1"/>
    </xf>
    <xf numFmtId="0" fontId="134" fillId="0" borderId="19" xfId="0" applyNumberFormat="1" applyFont="1" applyFill="1" applyBorder="1" applyAlignment="1">
      <alignment horizontal="center" vertical="center" wrapText="1"/>
    </xf>
    <xf numFmtId="0" fontId="134" fillId="0" borderId="16" xfId="0" applyNumberFormat="1" applyFont="1" applyFill="1" applyBorder="1" applyAlignment="1">
      <alignment horizontal="center" vertical="center" wrapText="1"/>
    </xf>
    <xf numFmtId="0" fontId="123" fillId="0" borderId="26" xfId="0" applyNumberFormat="1" applyFont="1" applyFill="1" applyBorder="1" applyAlignment="1">
      <alignment horizontal="center" vertical="center" wrapText="1"/>
    </xf>
    <xf numFmtId="0" fontId="129" fillId="0" borderId="13" xfId="0" applyFont="1" applyFill="1" applyBorder="1" applyAlignment="1">
      <alignment horizontal="center" vertical="center"/>
    </xf>
    <xf numFmtId="0" fontId="129" fillId="0" borderId="12" xfId="0" applyFont="1" applyFill="1" applyBorder="1" applyAlignment="1">
      <alignment vertical="center"/>
    </xf>
    <xf numFmtId="49" fontId="129" fillId="0" borderId="12" xfId="0" applyNumberFormat="1" applyFont="1" applyFill="1" applyBorder="1" applyAlignment="1">
      <alignment vertical="center"/>
    </xf>
    <xf numFmtId="182" fontId="123" fillId="0" borderId="0" xfId="0" applyNumberFormat="1" applyFont="1" applyFill="1" applyBorder="1" applyAlignment="1" applyProtection="1">
      <alignment vertical="center"/>
      <protection/>
    </xf>
    <xf numFmtId="182" fontId="123" fillId="0" borderId="48" xfId="0" applyNumberFormat="1" applyFont="1" applyFill="1" applyBorder="1" applyAlignment="1" applyProtection="1">
      <alignment vertical="center"/>
      <protection/>
    </xf>
    <xf numFmtId="49" fontId="133" fillId="0" borderId="47" xfId="0" applyNumberFormat="1" applyFont="1" applyFill="1" applyBorder="1" applyAlignment="1" applyProtection="1">
      <alignment horizontal="center" vertical="center"/>
      <protection/>
    </xf>
    <xf numFmtId="0" fontId="133" fillId="0" borderId="14" xfId="0" applyFont="1" applyFill="1" applyBorder="1" applyAlignment="1">
      <alignment horizontal="center" vertical="center" wrapText="1"/>
    </xf>
    <xf numFmtId="0" fontId="133" fillId="0" borderId="13" xfId="0" applyFont="1" applyFill="1" applyBorder="1" applyAlignment="1">
      <alignment horizontal="center" vertical="center" wrapText="1"/>
    </xf>
    <xf numFmtId="184" fontId="133" fillId="35" borderId="14" xfId="0" applyNumberFormat="1" applyFont="1" applyFill="1" applyBorder="1" applyAlignment="1">
      <alignment horizontal="center" vertical="center" wrapText="1"/>
    </xf>
    <xf numFmtId="0" fontId="134" fillId="0" borderId="13" xfId="0" applyNumberFormat="1" applyFont="1" applyFill="1" applyBorder="1" applyAlignment="1">
      <alignment horizontal="center" vertical="center" wrapText="1"/>
    </xf>
    <xf numFmtId="182" fontId="134" fillId="0" borderId="12" xfId="0" applyNumberFormat="1" applyFont="1" applyFill="1" applyBorder="1" applyAlignment="1" applyProtection="1">
      <alignment horizontal="center" vertical="center"/>
      <protection/>
    </xf>
    <xf numFmtId="0" fontId="137" fillId="0" borderId="13" xfId="0" applyFont="1" applyFill="1" applyBorder="1" applyAlignment="1">
      <alignment horizontal="center" vertical="center" wrapText="1"/>
    </xf>
    <xf numFmtId="182" fontId="123" fillId="0" borderId="24" xfId="0" applyNumberFormat="1" applyFont="1" applyFill="1" applyBorder="1" applyAlignment="1" applyProtection="1">
      <alignment horizontal="center" vertical="center"/>
      <protection/>
    </xf>
    <xf numFmtId="0" fontId="123" fillId="38" borderId="29" xfId="0" applyFont="1" applyFill="1" applyBorder="1" applyAlignment="1">
      <alignment horizontal="center" vertical="center" wrapText="1"/>
    </xf>
    <xf numFmtId="0" fontId="123" fillId="38" borderId="24" xfId="0" applyFont="1" applyFill="1" applyBorder="1" applyAlignment="1">
      <alignment horizontal="center" vertical="center" wrapText="1"/>
    </xf>
    <xf numFmtId="0" fontId="123" fillId="38" borderId="30" xfId="0" applyFont="1" applyFill="1" applyBorder="1" applyAlignment="1">
      <alignment horizontal="center" vertical="center" wrapText="1"/>
    </xf>
    <xf numFmtId="182" fontId="123" fillId="38" borderId="0" xfId="0" applyNumberFormat="1" applyFont="1" applyFill="1" applyBorder="1" applyAlignment="1" applyProtection="1">
      <alignment vertical="center"/>
      <protection/>
    </xf>
    <xf numFmtId="182" fontId="123" fillId="38" borderId="48" xfId="0" applyNumberFormat="1" applyFont="1" applyFill="1" applyBorder="1" applyAlignment="1" applyProtection="1">
      <alignment vertical="center"/>
      <protection/>
    </xf>
    <xf numFmtId="0" fontId="138" fillId="0" borderId="0" xfId="0" applyFont="1" applyFill="1" applyAlignment="1">
      <alignment/>
    </xf>
    <xf numFmtId="0" fontId="123" fillId="0" borderId="12" xfId="0" applyFont="1" applyFill="1" applyBorder="1" applyAlignment="1">
      <alignment horizontal="center" vertical="center"/>
    </xf>
    <xf numFmtId="0" fontId="133" fillId="0" borderId="61" xfId="0" applyFont="1" applyFill="1" applyBorder="1" applyAlignment="1">
      <alignment horizontal="left" vertical="center" wrapText="1"/>
    </xf>
    <xf numFmtId="0" fontId="137" fillId="0" borderId="29" xfId="0" applyFont="1" applyFill="1" applyBorder="1" applyAlignment="1">
      <alignment vertical="center" wrapText="1"/>
    </xf>
    <xf numFmtId="0" fontId="133" fillId="0" borderId="24" xfId="0" applyFont="1" applyFill="1" applyBorder="1" applyAlignment="1">
      <alignment vertical="center" wrapText="1"/>
    </xf>
    <xf numFmtId="182" fontId="133" fillId="0" borderId="24" xfId="0" applyNumberFormat="1" applyFont="1" applyFill="1" applyBorder="1" applyAlignment="1" applyProtection="1">
      <alignment vertical="center"/>
      <protection/>
    </xf>
    <xf numFmtId="184" fontId="133" fillId="0" borderId="30" xfId="0" applyNumberFormat="1" applyFont="1" applyFill="1" applyBorder="1" applyAlignment="1" applyProtection="1">
      <alignment horizontal="center" vertical="center"/>
      <protection/>
    </xf>
    <xf numFmtId="184" fontId="137" fillId="0" borderId="131" xfId="0" applyNumberFormat="1" applyFont="1" applyFill="1" applyBorder="1" applyAlignment="1" applyProtection="1">
      <alignment horizontal="center" vertical="center"/>
      <protection/>
    </xf>
    <xf numFmtId="0" fontId="137" fillId="0" borderId="61" xfId="0" applyFont="1" applyFill="1" applyBorder="1" applyAlignment="1">
      <alignment horizontal="center" vertical="center" wrapText="1"/>
    </xf>
    <xf numFmtId="0" fontId="137" fillId="0" borderId="29" xfId="0" applyFont="1" applyFill="1" applyBorder="1" applyAlignment="1">
      <alignment horizontal="center" vertical="center" wrapText="1"/>
    </xf>
    <xf numFmtId="185" fontId="137" fillId="0" borderId="24" xfId="0" applyNumberFormat="1" applyFont="1" applyFill="1" applyBorder="1" applyAlignment="1" applyProtection="1">
      <alignment horizontal="center" vertical="center"/>
      <protection/>
    </xf>
    <xf numFmtId="185" fontId="137" fillId="0" borderId="30" xfId="0" applyNumberFormat="1" applyFont="1" applyFill="1" applyBorder="1" applyAlignment="1" applyProtection="1">
      <alignment horizontal="center" vertical="center"/>
      <protection/>
    </xf>
    <xf numFmtId="0" fontId="133" fillId="0" borderId="29" xfId="0" applyFont="1" applyFill="1" applyBorder="1" applyAlignment="1">
      <alignment horizontal="center" vertical="center" wrapText="1"/>
    </xf>
    <xf numFmtId="49" fontId="137" fillId="0" borderId="18" xfId="0" applyNumberFormat="1" applyFont="1" applyFill="1" applyBorder="1" applyAlignment="1">
      <alignment horizontal="left" vertical="center" wrapText="1"/>
    </xf>
    <xf numFmtId="0" fontId="137" fillId="0" borderId="19" xfId="0" applyFont="1" applyFill="1" applyBorder="1" applyAlignment="1">
      <alignment horizontal="center" vertical="center" wrapText="1"/>
    </xf>
    <xf numFmtId="183" fontId="137" fillId="0" borderId="16" xfId="0" applyNumberFormat="1" applyFont="1" applyFill="1" applyBorder="1" applyAlignment="1" applyProtection="1">
      <alignment vertical="center"/>
      <protection/>
    </xf>
    <xf numFmtId="183" fontId="135" fillId="0" borderId="37" xfId="0" applyNumberFormat="1" applyFont="1" applyFill="1" applyBorder="1" applyAlignment="1" applyProtection="1">
      <alignment horizontal="center" vertical="center"/>
      <protection/>
    </xf>
    <xf numFmtId="186" fontId="137" fillId="0" borderId="85" xfId="0" applyNumberFormat="1" applyFont="1" applyFill="1" applyBorder="1" applyAlignment="1" applyProtection="1">
      <alignment horizontal="center" vertical="center"/>
      <protection/>
    </xf>
    <xf numFmtId="0" fontId="137" fillId="0" borderId="18" xfId="0" applyFont="1" applyFill="1" applyBorder="1" applyAlignment="1">
      <alignment horizontal="center" vertical="center" wrapText="1"/>
    </xf>
    <xf numFmtId="0" fontId="137" fillId="0" borderId="16" xfId="0" applyFont="1" applyFill="1" applyBorder="1" applyAlignment="1">
      <alignment horizontal="center" vertical="center" wrapText="1"/>
    </xf>
    <xf numFmtId="0" fontId="137" fillId="0" borderId="37" xfId="0" applyNumberFormat="1" applyFont="1" applyFill="1" applyBorder="1" applyAlignment="1">
      <alignment horizontal="center" vertical="center" wrapText="1"/>
    </xf>
    <xf numFmtId="0" fontId="133" fillId="0" borderId="19" xfId="0" applyFont="1" applyFill="1" applyBorder="1" applyAlignment="1">
      <alignment horizontal="center" vertical="center" wrapText="1"/>
    </xf>
    <xf numFmtId="49" fontId="133" fillId="0" borderId="68" xfId="0" applyNumberFormat="1" applyFont="1" applyFill="1" applyBorder="1" applyAlignment="1">
      <alignment horizontal="center" vertical="center" wrapText="1"/>
    </xf>
    <xf numFmtId="183" fontId="133" fillId="0" borderId="95" xfId="0" applyNumberFormat="1" applyFont="1" applyFill="1" applyBorder="1" applyAlignment="1" applyProtection="1">
      <alignment horizontal="left" vertical="center"/>
      <protection/>
    </xf>
    <xf numFmtId="183" fontId="135" fillId="0" borderId="73" xfId="0" applyNumberFormat="1" applyFont="1" applyFill="1" applyBorder="1" applyAlignment="1" applyProtection="1">
      <alignment horizontal="center" vertical="center"/>
      <protection/>
    </xf>
    <xf numFmtId="183" fontId="135" fillId="0" borderId="48" xfId="0" applyNumberFormat="1" applyFont="1" applyFill="1" applyBorder="1" applyAlignment="1" applyProtection="1">
      <alignment horizontal="center" vertical="center"/>
      <protection/>
    </xf>
    <xf numFmtId="183" fontId="135" fillId="0" borderId="53" xfId="0" applyNumberFormat="1" applyFont="1" applyFill="1" applyBorder="1" applyAlignment="1" applyProtection="1">
      <alignment horizontal="center" vertical="center"/>
      <protection/>
    </xf>
    <xf numFmtId="183" fontId="133" fillId="0" borderId="68" xfId="0" applyNumberFormat="1" applyFont="1" applyFill="1" applyBorder="1" applyAlignment="1" applyProtection="1">
      <alignment horizontal="center" vertical="center"/>
      <protection/>
    </xf>
    <xf numFmtId="183" fontId="137" fillId="0" borderId="73" xfId="0" applyNumberFormat="1" applyFont="1" applyFill="1" applyBorder="1" applyAlignment="1" applyProtection="1">
      <alignment horizontal="center" vertical="center"/>
      <protection/>
    </xf>
    <xf numFmtId="182" fontId="139" fillId="0" borderId="0" xfId="0" applyNumberFormat="1" applyFont="1" applyFill="1" applyBorder="1" applyAlignment="1" applyProtection="1">
      <alignment vertical="center"/>
      <protection/>
    </xf>
    <xf numFmtId="182" fontId="139" fillId="0" borderId="48" xfId="0" applyNumberFormat="1" applyFont="1" applyFill="1" applyBorder="1" applyAlignment="1" applyProtection="1">
      <alignment vertical="center"/>
      <protection/>
    </xf>
    <xf numFmtId="182" fontId="139" fillId="0" borderId="74" xfId="0" applyNumberFormat="1" applyFont="1" applyFill="1" applyBorder="1" applyAlignment="1" applyProtection="1">
      <alignment vertical="center"/>
      <protection/>
    </xf>
    <xf numFmtId="182" fontId="139" fillId="0" borderId="73" xfId="0" applyNumberFormat="1" applyFont="1" applyFill="1" applyBorder="1" applyAlignment="1" applyProtection="1">
      <alignment vertical="center"/>
      <protection/>
    </xf>
    <xf numFmtId="49" fontId="133" fillId="0" borderId="94" xfId="0" applyNumberFormat="1" applyFont="1" applyFill="1" applyBorder="1" applyAlignment="1">
      <alignment horizontal="center" vertical="center" wrapText="1"/>
    </xf>
    <xf numFmtId="49" fontId="137" fillId="0" borderId="96" xfId="0" applyNumberFormat="1" applyFont="1" applyFill="1" applyBorder="1" applyAlignment="1">
      <alignment horizontal="left" vertical="center" wrapText="1"/>
    </xf>
    <xf numFmtId="183" fontId="135" fillId="0" borderId="75" xfId="0" applyNumberFormat="1" applyFont="1" applyFill="1" applyBorder="1" applyAlignment="1" applyProtection="1">
      <alignment horizontal="center" vertical="center"/>
      <protection/>
    </xf>
    <xf numFmtId="183" fontId="137" fillId="0" borderId="49" xfId="0" applyNumberFormat="1" applyFont="1" applyFill="1" applyBorder="1" applyAlignment="1" applyProtection="1">
      <alignment horizontal="center" vertical="center"/>
      <protection/>
    </xf>
    <xf numFmtId="183" fontId="135" fillId="0" borderId="49" xfId="0" applyNumberFormat="1" applyFont="1" applyFill="1" applyBorder="1" applyAlignment="1" applyProtection="1">
      <alignment horizontal="center" vertical="center"/>
      <protection/>
    </xf>
    <xf numFmtId="183" fontId="135" fillId="0" borderId="50" xfId="0" applyNumberFormat="1" applyFont="1" applyFill="1" applyBorder="1" applyAlignment="1" applyProtection="1">
      <alignment horizontal="center" vertical="center"/>
      <protection/>
    </xf>
    <xf numFmtId="183" fontId="137" fillId="0" borderId="67" xfId="0" applyNumberFormat="1" applyFont="1" applyFill="1" applyBorder="1" applyAlignment="1" applyProtection="1">
      <alignment horizontal="center" vertical="center"/>
      <protection/>
    </xf>
    <xf numFmtId="183" fontId="137" fillId="0" borderId="75" xfId="0" applyNumberFormat="1" applyFont="1" applyFill="1" applyBorder="1" applyAlignment="1" applyProtection="1">
      <alignment horizontal="center" vertical="center"/>
      <protection/>
    </xf>
    <xf numFmtId="183" fontId="137" fillId="0" borderId="50" xfId="0" applyNumberFormat="1" applyFont="1" applyFill="1" applyBorder="1" applyAlignment="1" applyProtection="1">
      <alignment horizontal="center" vertical="center"/>
      <protection/>
    </xf>
    <xf numFmtId="49" fontId="133" fillId="0" borderId="96" xfId="0" applyNumberFormat="1" applyFont="1" applyFill="1" applyBorder="1" applyAlignment="1">
      <alignment vertical="center" wrapText="1"/>
    </xf>
    <xf numFmtId="49" fontId="133" fillId="0" borderId="29" xfId="0" applyNumberFormat="1" applyFont="1" applyFill="1" applyBorder="1" applyAlignment="1">
      <alignment horizontal="center" vertical="center"/>
    </xf>
    <xf numFmtId="49" fontId="133" fillId="0" borderId="24" xfId="0" applyNumberFormat="1" applyFont="1" applyFill="1" applyBorder="1" applyAlignment="1">
      <alignment horizontal="center" vertical="center"/>
    </xf>
    <xf numFmtId="0" fontId="133" fillId="0" borderId="100" xfId="0" applyNumberFormat="1" applyFont="1" applyFill="1" applyBorder="1" applyAlignment="1" applyProtection="1">
      <alignment horizontal="center" vertical="center"/>
      <protection/>
    </xf>
    <xf numFmtId="184" fontId="133" fillId="0" borderId="94" xfId="0" applyNumberFormat="1" applyFont="1" applyFill="1" applyBorder="1" applyAlignment="1" applyProtection="1">
      <alignment horizontal="center" vertical="center"/>
      <protection/>
    </xf>
    <xf numFmtId="1" fontId="133" fillId="0" borderId="94" xfId="0" applyNumberFormat="1" applyFont="1" applyFill="1" applyBorder="1" applyAlignment="1">
      <alignment horizontal="center" vertical="center"/>
    </xf>
    <xf numFmtId="1" fontId="133" fillId="0" borderId="24" xfId="0" applyNumberFormat="1" applyFont="1" applyFill="1" applyBorder="1" applyAlignment="1">
      <alignment horizontal="center" vertical="center"/>
    </xf>
    <xf numFmtId="0" fontId="133" fillId="0" borderId="24" xfId="0" applyNumberFormat="1" applyFont="1" applyFill="1" applyBorder="1" applyAlignment="1">
      <alignment horizontal="center" vertical="center"/>
    </xf>
    <xf numFmtId="1" fontId="133" fillId="0" borderId="100" xfId="0" applyNumberFormat="1" applyFont="1" applyFill="1" applyBorder="1" applyAlignment="1">
      <alignment horizontal="center" vertical="center" wrapText="1"/>
    </xf>
    <xf numFmtId="1" fontId="133" fillId="0" borderId="29" xfId="0" applyNumberFormat="1" applyFont="1" applyFill="1" applyBorder="1" applyAlignment="1">
      <alignment horizontal="center" vertical="center" wrapText="1"/>
    </xf>
    <xf numFmtId="49" fontId="133" fillId="0" borderId="58" xfId="0" applyNumberFormat="1" applyFont="1" applyFill="1" applyBorder="1" applyAlignment="1">
      <alignment horizontal="center" vertical="center" wrapText="1"/>
    </xf>
    <xf numFmtId="49" fontId="137" fillId="0" borderId="97" xfId="0" applyNumberFormat="1" applyFont="1" applyFill="1" applyBorder="1" applyAlignment="1">
      <alignment horizontal="left" vertical="center" wrapText="1"/>
    </xf>
    <xf numFmtId="1" fontId="133" fillId="0" borderId="14" xfId="0" applyNumberFormat="1" applyFont="1" applyFill="1" applyBorder="1" applyAlignment="1">
      <alignment horizontal="center" vertical="center"/>
    </xf>
    <xf numFmtId="1" fontId="133" fillId="0" borderId="12" xfId="0" applyNumberFormat="1" applyFont="1" applyFill="1" applyBorder="1" applyAlignment="1">
      <alignment horizontal="center" vertical="center"/>
    </xf>
    <xf numFmtId="49" fontId="133" fillId="0" borderId="12" xfId="0" applyNumberFormat="1" applyFont="1" applyFill="1" applyBorder="1" applyAlignment="1">
      <alignment horizontal="center" vertical="center"/>
    </xf>
    <xf numFmtId="0" fontId="133" fillId="0" borderId="101" xfId="0" applyNumberFormat="1" applyFont="1" applyFill="1" applyBorder="1" applyAlignment="1" applyProtection="1">
      <alignment horizontal="center" vertical="center"/>
      <protection/>
    </xf>
    <xf numFmtId="184" fontId="137" fillId="0" borderId="58" xfId="0" applyNumberFormat="1" applyFont="1" applyFill="1" applyBorder="1" applyAlignment="1" applyProtection="1">
      <alignment horizontal="center" vertical="center"/>
      <protection/>
    </xf>
    <xf numFmtId="1" fontId="137" fillId="0" borderId="58" xfId="0" applyNumberFormat="1" applyFont="1" applyFill="1" applyBorder="1" applyAlignment="1">
      <alignment horizontal="center" vertical="center"/>
    </xf>
    <xf numFmtId="0" fontId="137" fillId="0" borderId="14" xfId="0" applyFont="1" applyFill="1" applyBorder="1" applyAlignment="1">
      <alignment horizontal="center" vertical="center" wrapText="1"/>
    </xf>
    <xf numFmtId="1" fontId="137" fillId="0" borderId="12" xfId="0" applyNumberFormat="1" applyFont="1" applyFill="1" applyBorder="1" applyAlignment="1">
      <alignment horizontal="center" vertical="center"/>
    </xf>
    <xf numFmtId="0" fontId="137" fillId="0" borderId="12" xfId="0" applyNumberFormat="1" applyFont="1" applyFill="1" applyBorder="1" applyAlignment="1">
      <alignment horizontal="center" vertical="center"/>
    </xf>
    <xf numFmtId="1" fontId="137" fillId="0" borderId="101" xfId="0" applyNumberFormat="1" applyFont="1" applyFill="1" applyBorder="1" applyAlignment="1">
      <alignment horizontal="center" vertical="center" wrapText="1"/>
    </xf>
    <xf numFmtId="1" fontId="137" fillId="0" borderId="14" xfId="0" applyNumberFormat="1" applyFont="1" applyFill="1" applyBorder="1" applyAlignment="1">
      <alignment horizontal="center" vertical="center" wrapText="1"/>
    </xf>
    <xf numFmtId="49" fontId="133" fillId="0" borderId="97" xfId="0" applyNumberFormat="1" applyFont="1" applyFill="1" applyBorder="1" applyAlignment="1">
      <alignment horizontal="left" vertical="center" wrapText="1"/>
    </xf>
    <xf numFmtId="1" fontId="137" fillId="0" borderId="94" xfId="0" applyNumberFormat="1" applyFont="1" applyFill="1" applyBorder="1" applyAlignment="1">
      <alignment horizontal="center" vertical="center"/>
    </xf>
    <xf numFmtId="1" fontId="133" fillId="0" borderId="29" xfId="0" applyNumberFormat="1" applyFont="1" applyFill="1" applyBorder="1" applyAlignment="1">
      <alignment horizontal="center" vertical="center"/>
    </xf>
    <xf numFmtId="1" fontId="137" fillId="0" borderId="29" xfId="0" applyNumberFormat="1" applyFont="1" applyFill="1" applyBorder="1" applyAlignment="1">
      <alignment horizontal="center" vertical="center" wrapText="1"/>
    </xf>
    <xf numFmtId="49" fontId="133" fillId="0" borderId="97" xfId="0" applyNumberFormat="1" applyFont="1" applyFill="1" applyBorder="1" applyAlignment="1">
      <alignment vertical="center" wrapText="1"/>
    </xf>
    <xf numFmtId="0" fontId="133" fillId="0" borderId="29" xfId="0" applyNumberFormat="1" applyFont="1" applyFill="1" applyBorder="1" applyAlignment="1">
      <alignment horizontal="center" vertical="center"/>
    </xf>
    <xf numFmtId="0" fontId="135" fillId="0" borderId="100" xfId="0" applyNumberFormat="1" applyFont="1" applyFill="1" applyBorder="1" applyAlignment="1" applyProtection="1">
      <alignment horizontal="center" vertical="center"/>
      <protection/>
    </xf>
    <xf numFmtId="184" fontId="133" fillId="0" borderId="58" xfId="0" applyNumberFormat="1" applyFont="1" applyFill="1" applyBorder="1" applyAlignment="1" applyProtection="1">
      <alignment horizontal="center" vertical="center"/>
      <protection/>
    </xf>
    <xf numFmtId="182" fontId="137" fillId="0" borderId="14" xfId="0" applyNumberFormat="1" applyFont="1" applyFill="1" applyBorder="1" applyAlignment="1">
      <alignment horizontal="center" vertical="center" wrapText="1"/>
    </xf>
    <xf numFmtId="0" fontId="137" fillId="0" borderId="101" xfId="0" applyFont="1" applyFill="1" applyBorder="1" applyAlignment="1">
      <alignment horizontal="center" vertical="center" wrapText="1"/>
    </xf>
    <xf numFmtId="0" fontId="133" fillId="0" borderId="29" xfId="0" applyNumberFormat="1" applyFont="1" applyFill="1" applyBorder="1" applyAlignment="1">
      <alignment horizontal="center" vertical="center" wrapText="1"/>
    </xf>
    <xf numFmtId="49" fontId="137" fillId="0" borderId="97" xfId="0" applyNumberFormat="1" applyFont="1" applyFill="1" applyBorder="1" applyAlignment="1">
      <alignment vertical="center" wrapText="1"/>
    </xf>
    <xf numFmtId="182" fontId="137" fillId="0" borderId="101" xfId="0" applyNumberFormat="1" applyFont="1" applyFill="1" applyBorder="1" applyAlignment="1">
      <alignment horizontal="center" vertical="center" wrapText="1"/>
    </xf>
    <xf numFmtId="0" fontId="137" fillId="0" borderId="29" xfId="0" applyNumberFormat="1" applyFont="1" applyFill="1" applyBorder="1" applyAlignment="1">
      <alignment horizontal="center" vertical="center" wrapText="1"/>
    </xf>
    <xf numFmtId="49" fontId="133" fillId="0" borderId="14" xfId="0" applyNumberFormat="1" applyFont="1" applyFill="1" applyBorder="1" applyAlignment="1">
      <alignment horizontal="center" vertical="center"/>
    </xf>
    <xf numFmtId="184" fontId="133" fillId="0" borderId="104" xfId="0" applyNumberFormat="1" applyFont="1" applyFill="1" applyBorder="1" applyAlignment="1" applyProtection="1">
      <alignment horizontal="center" vertical="center"/>
      <protection/>
    </xf>
    <xf numFmtId="0" fontId="133" fillId="0" borderId="12" xfId="0" applyNumberFormat="1" applyFont="1" applyFill="1" applyBorder="1" applyAlignment="1">
      <alignment horizontal="center" vertical="center"/>
    </xf>
    <xf numFmtId="0" fontId="133" fillId="0" borderId="26" xfId="0" applyNumberFormat="1" applyFont="1" applyFill="1" applyBorder="1" applyAlignment="1">
      <alignment horizontal="center" vertical="center"/>
    </xf>
    <xf numFmtId="1" fontId="133" fillId="0" borderId="101" xfId="0" applyNumberFormat="1" applyFont="1" applyFill="1" applyBorder="1" applyAlignment="1">
      <alignment horizontal="center" vertical="center" wrapText="1"/>
    </xf>
    <xf numFmtId="0" fontId="133" fillId="0" borderId="14" xfId="0" applyNumberFormat="1" applyFont="1" applyFill="1" applyBorder="1" applyAlignment="1">
      <alignment horizontal="center" vertical="center" wrapText="1"/>
    </xf>
    <xf numFmtId="49" fontId="133" fillId="0" borderId="59" xfId="0" applyNumberFormat="1" applyFont="1" applyFill="1" applyBorder="1" applyAlignment="1">
      <alignment horizontal="center" vertical="center" wrapText="1"/>
    </xf>
    <xf numFmtId="49" fontId="137" fillId="0" borderId="99" xfId="0" applyNumberFormat="1" applyFont="1" applyFill="1" applyBorder="1" applyAlignment="1">
      <alignment horizontal="left" vertical="center" wrapText="1"/>
    </xf>
    <xf numFmtId="49" fontId="133" fillId="0" borderId="19" xfId="0" applyNumberFormat="1" applyFont="1" applyFill="1" applyBorder="1" applyAlignment="1">
      <alignment horizontal="center" vertical="center"/>
    </xf>
    <xf numFmtId="49" fontId="133" fillId="0" borderId="16" xfId="0" applyNumberFormat="1" applyFont="1" applyFill="1" applyBorder="1" applyAlignment="1">
      <alignment horizontal="center" vertical="center"/>
    </xf>
    <xf numFmtId="49" fontId="133" fillId="0" borderId="102" xfId="0" applyNumberFormat="1" applyFont="1" applyFill="1" applyBorder="1" applyAlignment="1">
      <alignment horizontal="center" vertical="center"/>
    </xf>
    <xf numFmtId="0" fontId="133" fillId="0" borderId="103" xfId="0" applyNumberFormat="1" applyFont="1" applyFill="1" applyBorder="1" applyAlignment="1" applyProtection="1">
      <alignment horizontal="center" vertical="center"/>
      <protection/>
    </xf>
    <xf numFmtId="184" fontId="137" fillId="0" borderId="59" xfId="0" applyNumberFormat="1" applyFont="1" applyFill="1" applyBorder="1" applyAlignment="1" applyProtection="1">
      <alignment horizontal="center" vertical="center"/>
      <protection/>
    </xf>
    <xf numFmtId="1" fontId="137" fillId="0" borderId="105" xfId="0" applyNumberFormat="1" applyFont="1" applyFill="1" applyBorder="1" applyAlignment="1">
      <alignment horizontal="center" vertical="center"/>
    </xf>
    <xf numFmtId="1" fontId="137" fillId="0" borderId="103" xfId="0" applyNumberFormat="1" applyFont="1" applyFill="1" applyBorder="1" applyAlignment="1">
      <alignment horizontal="center" vertical="center" wrapText="1"/>
    </xf>
    <xf numFmtId="0" fontId="137" fillId="0" borderId="19" xfId="0" applyNumberFormat="1" applyFont="1" applyFill="1" applyBorder="1" applyAlignment="1">
      <alignment horizontal="center" vertical="center" wrapText="1"/>
    </xf>
    <xf numFmtId="49" fontId="133" fillId="0" borderId="47" xfId="0" applyNumberFormat="1" applyFont="1" applyFill="1" applyBorder="1" applyAlignment="1">
      <alignment horizontal="left" vertical="center" wrapText="1"/>
    </xf>
    <xf numFmtId="0" fontId="133" fillId="0" borderId="14" xfId="0" applyNumberFormat="1" applyFont="1" applyFill="1" applyBorder="1" applyAlignment="1">
      <alignment horizontal="center" vertical="center"/>
    </xf>
    <xf numFmtId="0" fontId="133" fillId="0" borderId="13" xfId="0" applyNumberFormat="1" applyFont="1" applyFill="1" applyBorder="1" applyAlignment="1" applyProtection="1">
      <alignment horizontal="center" vertical="center"/>
      <protection/>
    </xf>
    <xf numFmtId="184" fontId="133" fillId="0" borderId="47" xfId="0" applyNumberFormat="1" applyFont="1" applyFill="1" applyBorder="1" applyAlignment="1" applyProtection="1">
      <alignment horizontal="center" vertical="center"/>
      <protection/>
    </xf>
    <xf numFmtId="0" fontId="133" fillId="0" borderId="47" xfId="0" applyFont="1" applyFill="1" applyBorder="1" applyAlignment="1">
      <alignment horizontal="center" vertical="center" wrapText="1"/>
    </xf>
    <xf numFmtId="1" fontId="133" fillId="0" borderId="13" xfId="0" applyNumberFormat="1" applyFont="1" applyFill="1" applyBorder="1" applyAlignment="1">
      <alignment horizontal="center" vertical="center" wrapText="1"/>
    </xf>
    <xf numFmtId="182" fontId="133" fillId="0" borderId="13" xfId="0" applyNumberFormat="1" applyFont="1" applyFill="1" applyBorder="1" applyAlignment="1" applyProtection="1">
      <alignment vertical="center"/>
      <protection/>
    </xf>
    <xf numFmtId="0" fontId="133" fillId="0" borderId="47" xfId="0" applyFont="1" applyFill="1" applyBorder="1" applyAlignment="1">
      <alignment horizontal="left" vertical="center" wrapText="1"/>
    </xf>
    <xf numFmtId="49" fontId="133" fillId="0" borderId="12" xfId="0" applyNumberFormat="1" applyFont="1" applyFill="1" applyBorder="1" applyAlignment="1">
      <alignment vertical="center" wrapText="1"/>
    </xf>
    <xf numFmtId="49" fontId="137" fillId="0" borderId="12" xfId="0" applyNumberFormat="1" applyFont="1" applyFill="1" applyBorder="1" applyAlignment="1">
      <alignment horizontal="center" vertical="center" wrapText="1"/>
    </xf>
    <xf numFmtId="182" fontId="137" fillId="0" borderId="13" xfId="0" applyNumberFormat="1" applyFont="1" applyFill="1" applyBorder="1" applyAlignment="1" applyProtection="1">
      <alignment horizontal="center" vertical="center" wrapText="1"/>
      <protection/>
    </xf>
    <xf numFmtId="184" fontId="137" fillId="0" borderId="84" xfId="0" applyNumberFormat="1" applyFont="1" applyFill="1" applyBorder="1" applyAlignment="1" applyProtection="1">
      <alignment horizontal="center" vertical="center"/>
      <protection/>
    </xf>
    <xf numFmtId="0" fontId="137" fillId="0" borderId="47" xfId="0" applyFont="1" applyFill="1" applyBorder="1" applyAlignment="1">
      <alignment horizontal="center" vertical="center" wrapText="1"/>
    </xf>
    <xf numFmtId="185" fontId="137" fillId="0" borderId="12" xfId="0" applyNumberFormat="1" applyFont="1" applyFill="1" applyBorder="1" applyAlignment="1" applyProtection="1">
      <alignment horizontal="center" vertical="center"/>
      <protection/>
    </xf>
    <xf numFmtId="185" fontId="137" fillId="0" borderId="13" xfId="0" applyNumberFormat="1" applyFont="1" applyFill="1" applyBorder="1" applyAlignment="1" applyProtection="1">
      <alignment horizontal="center" vertical="center"/>
      <protection/>
    </xf>
    <xf numFmtId="49" fontId="137" fillId="0" borderId="47" xfId="0" applyNumberFormat="1" applyFont="1" applyFill="1" applyBorder="1" applyAlignment="1">
      <alignment horizontal="left" vertical="center" wrapText="1"/>
    </xf>
    <xf numFmtId="182" fontId="137" fillId="0" borderId="12" xfId="0" applyNumberFormat="1" applyFont="1" applyFill="1" applyBorder="1" applyAlignment="1" applyProtection="1">
      <alignment horizontal="center" vertical="center"/>
      <protection/>
    </xf>
    <xf numFmtId="183" fontId="135" fillId="0" borderId="13" xfId="0" applyNumberFormat="1" applyFont="1" applyFill="1" applyBorder="1" applyAlignment="1" applyProtection="1">
      <alignment horizontal="center" vertical="center"/>
      <protection/>
    </xf>
    <xf numFmtId="182" fontId="137" fillId="0" borderId="13" xfId="0" applyNumberFormat="1" applyFont="1" applyFill="1" applyBorder="1" applyAlignment="1" applyProtection="1">
      <alignment horizontal="center" vertical="center"/>
      <protection/>
    </xf>
    <xf numFmtId="0" fontId="137" fillId="0" borderId="58" xfId="0" applyFont="1" applyFill="1" applyBorder="1" applyAlignment="1">
      <alignment horizontal="center" vertical="center"/>
    </xf>
    <xf numFmtId="0" fontId="137" fillId="0" borderId="14" xfId="0" applyFont="1" applyFill="1" applyBorder="1" applyAlignment="1">
      <alignment horizontal="center" vertical="center"/>
    </xf>
    <xf numFmtId="0" fontId="137" fillId="0" borderId="12" xfId="0" applyFont="1" applyFill="1" applyBorder="1" applyAlignment="1">
      <alignment horizontal="center" vertical="center"/>
    </xf>
    <xf numFmtId="0" fontId="137" fillId="0" borderId="26" xfId="0" applyFont="1" applyFill="1" applyBorder="1" applyAlignment="1">
      <alignment horizontal="center" vertical="center"/>
    </xf>
    <xf numFmtId="1" fontId="137" fillId="0" borderId="101" xfId="0" applyNumberFormat="1" applyFont="1" applyFill="1" applyBorder="1" applyAlignment="1">
      <alignment horizontal="center" vertical="center"/>
    </xf>
    <xf numFmtId="0" fontId="137" fillId="0" borderId="12" xfId="0" applyNumberFormat="1" applyFont="1" applyFill="1" applyBorder="1" applyAlignment="1">
      <alignment horizontal="center" vertical="center" wrapText="1"/>
    </xf>
    <xf numFmtId="0" fontId="134" fillId="35" borderId="14" xfId="0" applyNumberFormat="1" applyFont="1" applyFill="1" applyBorder="1" applyAlignment="1">
      <alignment horizontal="center" vertical="center" wrapText="1"/>
    </xf>
    <xf numFmtId="0" fontId="134" fillId="35" borderId="12" xfId="0" applyNumberFormat="1" applyFont="1" applyFill="1" applyBorder="1" applyAlignment="1">
      <alignment horizontal="center" vertical="center" wrapText="1"/>
    </xf>
    <xf numFmtId="49" fontId="133" fillId="35" borderId="94" xfId="0" applyNumberFormat="1" applyFont="1" applyFill="1" applyBorder="1" applyAlignment="1">
      <alignment horizontal="center" vertical="center" wrapText="1"/>
    </xf>
    <xf numFmtId="49" fontId="133" fillId="0" borderId="96" xfId="0" applyNumberFormat="1" applyFont="1" applyFill="1" applyBorder="1" applyAlignment="1">
      <alignment horizontal="left" vertical="center" wrapText="1"/>
    </xf>
    <xf numFmtId="0" fontId="133" fillId="0" borderId="25" xfId="0" applyNumberFormat="1" applyFont="1" applyFill="1" applyBorder="1" applyAlignment="1">
      <alignment horizontal="center" vertical="center"/>
    </xf>
    <xf numFmtId="0" fontId="133" fillId="35" borderId="12" xfId="0" applyNumberFormat="1" applyFont="1" applyFill="1" applyBorder="1" applyAlignment="1">
      <alignment horizontal="center" vertical="center" wrapText="1"/>
    </xf>
    <xf numFmtId="0" fontId="123" fillId="35" borderId="13" xfId="0" applyNumberFormat="1" applyFont="1" applyFill="1" applyBorder="1" applyAlignment="1">
      <alignment horizontal="center" vertical="center" wrapText="1"/>
    </xf>
    <xf numFmtId="49" fontId="133" fillId="35" borderId="58" xfId="0" applyNumberFormat="1" applyFont="1" applyFill="1" applyBorder="1" applyAlignment="1">
      <alignment horizontal="center" vertical="center" wrapText="1"/>
    </xf>
    <xf numFmtId="0" fontId="137" fillId="0" borderId="26" xfId="0" applyNumberFormat="1" applyFont="1" applyFill="1" applyBorder="1" applyAlignment="1">
      <alignment horizontal="center" vertical="center"/>
    </xf>
    <xf numFmtId="0" fontId="134" fillId="35" borderId="13" xfId="0" applyNumberFormat="1" applyFont="1" applyFill="1" applyBorder="1" applyAlignment="1">
      <alignment horizontal="center" vertical="center" wrapText="1"/>
    </xf>
    <xf numFmtId="182" fontId="137" fillId="0" borderId="98" xfId="0" applyNumberFormat="1" applyFont="1" applyFill="1" applyBorder="1" applyAlignment="1" applyProtection="1">
      <alignment vertical="center"/>
      <protection/>
    </xf>
    <xf numFmtId="0" fontId="137" fillId="35" borderId="12" xfId="0" applyNumberFormat="1" applyFont="1" applyFill="1" applyBorder="1" applyAlignment="1">
      <alignment horizontal="center" vertical="center" wrapText="1"/>
    </xf>
    <xf numFmtId="49" fontId="133" fillId="35" borderId="46" xfId="0" applyNumberFormat="1" applyFont="1" applyFill="1" applyBorder="1" applyAlignment="1">
      <alignment horizontal="center" vertical="center" wrapText="1"/>
    </xf>
    <xf numFmtId="0" fontId="133" fillId="0" borderId="46" xfId="0" applyFont="1" applyFill="1" applyBorder="1" applyAlignment="1">
      <alignment horizontal="left" vertical="center" wrapText="1"/>
    </xf>
    <xf numFmtId="0" fontId="133" fillId="0" borderId="10" xfId="0" applyNumberFormat="1" applyFont="1" applyFill="1" applyBorder="1" applyAlignment="1" applyProtection="1">
      <alignment horizontal="center" vertical="center"/>
      <protection/>
    </xf>
    <xf numFmtId="184" fontId="133" fillId="0" borderId="46" xfId="0" applyNumberFormat="1" applyFont="1" applyFill="1" applyBorder="1" applyAlignment="1" applyProtection="1">
      <alignment horizontal="center" vertical="center"/>
      <protection/>
    </xf>
    <xf numFmtId="0" fontId="133" fillId="0" borderId="46" xfId="0" applyFont="1" applyFill="1" applyBorder="1" applyAlignment="1">
      <alignment horizontal="center" vertical="center" wrapText="1"/>
    </xf>
    <xf numFmtId="0" fontId="133" fillId="35" borderId="26" xfId="0" applyNumberFormat="1" applyFont="1" applyFill="1" applyBorder="1" applyAlignment="1">
      <alignment horizontal="center" vertical="center" wrapText="1"/>
    </xf>
    <xf numFmtId="0" fontId="129" fillId="35" borderId="13" xfId="0" applyFont="1" applyFill="1" applyBorder="1" applyAlignment="1">
      <alignment horizontal="center" vertical="center"/>
    </xf>
    <xf numFmtId="0" fontId="129" fillId="35" borderId="14" xfId="0" applyFont="1" applyFill="1" applyBorder="1" applyAlignment="1">
      <alignment vertical="center"/>
    </xf>
    <xf numFmtId="0" fontId="129" fillId="35" borderId="12" xfId="0" applyFont="1" applyFill="1" applyBorder="1" applyAlignment="1">
      <alignment vertical="center"/>
    </xf>
    <xf numFmtId="49" fontId="129" fillId="35" borderId="12" xfId="0" applyNumberFormat="1" applyFont="1" applyFill="1" applyBorder="1" applyAlignment="1">
      <alignment vertical="center"/>
    </xf>
    <xf numFmtId="182" fontId="137" fillId="0" borderId="47" xfId="0" applyNumberFormat="1" applyFont="1" applyFill="1" applyBorder="1" applyAlignment="1" applyProtection="1">
      <alignment vertical="center"/>
      <protection/>
    </xf>
    <xf numFmtId="0" fontId="133" fillId="0" borderId="26" xfId="0" applyNumberFormat="1" applyFont="1" applyFill="1" applyBorder="1" applyAlignment="1">
      <alignment horizontal="center" vertical="center" wrapText="1"/>
    </xf>
    <xf numFmtId="182" fontId="134" fillId="0" borderId="0" xfId="0" applyNumberFormat="1" applyFont="1" applyFill="1" applyBorder="1" applyAlignment="1" applyProtection="1">
      <alignment vertical="center"/>
      <protection/>
    </xf>
    <xf numFmtId="182" fontId="134" fillId="0" borderId="48" xfId="0" applyNumberFormat="1" applyFont="1" applyFill="1" applyBorder="1" applyAlignment="1" applyProtection="1">
      <alignment vertical="center"/>
      <protection/>
    </xf>
    <xf numFmtId="49" fontId="133" fillId="0" borderId="94" xfId="0" applyNumberFormat="1" applyFont="1" applyFill="1" applyBorder="1" applyAlignment="1" applyProtection="1">
      <alignment horizontal="center" vertical="center"/>
      <protection/>
    </xf>
    <xf numFmtId="49" fontId="133" fillId="0" borderId="96" xfId="0" applyNumberFormat="1" applyFont="1" applyFill="1" applyBorder="1" applyAlignment="1">
      <alignment horizontal="left" vertical="center" wrapText="1"/>
    </xf>
    <xf numFmtId="182" fontId="133" fillId="0" borderId="29" xfId="0" applyNumberFormat="1" applyFont="1" applyFill="1" applyBorder="1" applyAlignment="1" applyProtection="1">
      <alignment horizontal="center" vertical="center"/>
      <protection/>
    </xf>
    <xf numFmtId="182" fontId="133" fillId="0" borderId="24" xfId="0" applyNumberFormat="1" applyFont="1" applyFill="1" applyBorder="1" applyAlignment="1" applyProtection="1">
      <alignment horizontal="center" vertical="center"/>
      <protection/>
    </xf>
    <xf numFmtId="182" fontId="133" fillId="0" borderId="100" xfId="0" applyNumberFormat="1" applyFont="1" applyFill="1" applyBorder="1" applyAlignment="1" applyProtection="1">
      <alignment horizontal="center" vertical="center"/>
      <protection/>
    </xf>
    <xf numFmtId="186" fontId="133" fillId="0" borderId="94" xfId="0" applyNumberFormat="1" applyFont="1" applyFill="1" applyBorder="1" applyAlignment="1" applyProtection="1">
      <alignment horizontal="center" vertical="center"/>
      <protection/>
    </xf>
    <xf numFmtId="182" fontId="133" fillId="0" borderId="94" xfId="0" applyNumberFormat="1" applyFont="1" applyFill="1" applyBorder="1" applyAlignment="1" applyProtection="1">
      <alignment horizontal="center" vertical="center"/>
      <protection/>
    </xf>
    <xf numFmtId="0" fontId="133" fillId="0" borderId="13" xfId="0" applyNumberFormat="1" applyFont="1" applyFill="1" applyBorder="1" applyAlignment="1">
      <alignment horizontal="center" vertical="center" wrapText="1"/>
    </xf>
    <xf numFmtId="182" fontId="139" fillId="35" borderId="29" xfId="0" applyNumberFormat="1" applyFont="1" applyFill="1" applyBorder="1" applyAlignment="1" applyProtection="1">
      <alignment vertical="center"/>
      <protection/>
    </xf>
    <xf numFmtId="182" fontId="139" fillId="35" borderId="24" xfId="0" applyNumberFormat="1" applyFont="1" applyFill="1" applyBorder="1" applyAlignment="1" applyProtection="1">
      <alignment vertical="center"/>
      <protection/>
    </xf>
    <xf numFmtId="49" fontId="133" fillId="0" borderId="58" xfId="0" applyNumberFormat="1" applyFont="1" applyFill="1" applyBorder="1" applyAlignment="1" applyProtection="1">
      <alignment horizontal="center" vertical="center"/>
      <protection/>
    </xf>
    <xf numFmtId="49" fontId="137" fillId="0" borderId="97" xfId="0" applyNumberFormat="1" applyFont="1" applyFill="1" applyBorder="1" applyAlignment="1">
      <alignment horizontal="left" vertical="center" wrapText="1"/>
    </xf>
    <xf numFmtId="182" fontId="133" fillId="0" borderId="14" xfId="0" applyNumberFormat="1" applyFont="1" applyFill="1" applyBorder="1" applyAlignment="1" applyProtection="1">
      <alignment horizontal="center" vertical="center"/>
      <protection/>
    </xf>
    <xf numFmtId="182" fontId="133" fillId="0" borderId="12" xfId="0" applyNumberFormat="1" applyFont="1" applyFill="1" applyBorder="1" applyAlignment="1" applyProtection="1">
      <alignment horizontal="center" vertical="center"/>
      <protection/>
    </xf>
    <xf numFmtId="182" fontId="133" fillId="0" borderId="101" xfId="0" applyNumberFormat="1" applyFont="1" applyFill="1" applyBorder="1" applyAlignment="1" applyProtection="1">
      <alignment horizontal="center" vertical="center"/>
      <protection/>
    </xf>
    <xf numFmtId="186" fontId="137" fillId="0" borderId="58" xfId="0" applyNumberFormat="1" applyFont="1" applyFill="1" applyBorder="1" applyAlignment="1" applyProtection="1">
      <alignment horizontal="center" vertical="center"/>
      <protection/>
    </xf>
    <xf numFmtId="182" fontId="137" fillId="0" borderId="94" xfId="0" applyNumberFormat="1" applyFont="1" applyFill="1" applyBorder="1" applyAlignment="1" applyProtection="1">
      <alignment horizontal="center" vertical="center"/>
      <protection/>
    </xf>
    <xf numFmtId="1" fontId="137" fillId="0" borderId="14" xfId="0" applyNumberFormat="1" applyFont="1" applyFill="1" applyBorder="1" applyAlignment="1">
      <alignment horizontal="center" vertical="center"/>
    </xf>
    <xf numFmtId="0" fontId="137" fillId="0" borderId="13" xfId="0" applyNumberFormat="1" applyFont="1" applyFill="1" applyBorder="1" applyAlignment="1">
      <alignment horizontal="center" vertical="center" wrapText="1"/>
    </xf>
    <xf numFmtId="182" fontId="134" fillId="35" borderId="14" xfId="0" applyNumberFormat="1" applyFont="1" applyFill="1" applyBorder="1" applyAlignment="1" applyProtection="1">
      <alignment vertical="center"/>
      <protection/>
    </xf>
    <xf numFmtId="182" fontId="134" fillId="35" borderId="12" xfId="0" applyNumberFormat="1" applyFont="1" applyFill="1" applyBorder="1" applyAlignment="1" applyProtection="1">
      <alignment vertical="center"/>
      <protection/>
    </xf>
    <xf numFmtId="182" fontId="140" fillId="35" borderId="12" xfId="0" applyNumberFormat="1" applyFont="1" applyFill="1" applyBorder="1" applyAlignment="1" applyProtection="1">
      <alignment vertical="center"/>
      <protection/>
    </xf>
    <xf numFmtId="182" fontId="133" fillId="0" borderId="101" xfId="0" applyNumberFormat="1" applyFont="1" applyFill="1" applyBorder="1" applyAlignment="1" applyProtection="1">
      <alignment vertical="center"/>
      <protection/>
    </xf>
    <xf numFmtId="186" fontId="133" fillId="0" borderId="58" xfId="0" applyNumberFormat="1" applyFont="1" applyFill="1" applyBorder="1" applyAlignment="1" applyProtection="1">
      <alignment horizontal="center" vertical="center"/>
      <protection/>
    </xf>
    <xf numFmtId="0" fontId="133" fillId="0" borderId="58" xfId="0" applyFont="1" applyFill="1" applyBorder="1" applyAlignment="1">
      <alignment horizontal="center" vertical="center" wrapText="1"/>
    </xf>
    <xf numFmtId="0" fontId="137" fillId="0" borderId="13" xfId="0" applyFont="1" applyFill="1" applyBorder="1" applyAlignment="1">
      <alignment horizontal="center" vertical="center"/>
    </xf>
    <xf numFmtId="0" fontId="133" fillId="41" borderId="48" xfId="0" applyFont="1" applyFill="1" applyBorder="1" applyAlignment="1">
      <alignment horizontal="left" vertical="center" wrapText="1"/>
    </xf>
    <xf numFmtId="0" fontId="133" fillId="0" borderId="13" xfId="0" applyFont="1" applyFill="1" applyBorder="1" applyAlignment="1">
      <alignment horizontal="center" vertical="center"/>
    </xf>
    <xf numFmtId="1" fontId="3" fillId="38" borderId="12" xfId="0" applyNumberFormat="1" applyFont="1" applyFill="1" applyBorder="1" applyAlignment="1">
      <alignment horizontal="center" vertical="center"/>
    </xf>
    <xf numFmtId="0" fontId="3" fillId="38" borderId="12" xfId="0" applyNumberFormat="1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182" fontId="133" fillId="0" borderId="47" xfId="0" applyNumberFormat="1" applyFont="1" applyFill="1" applyBorder="1" applyAlignment="1" applyProtection="1">
      <alignment vertical="center"/>
      <protection/>
    </xf>
    <xf numFmtId="183" fontId="133" fillId="0" borderId="13" xfId="0" applyNumberFormat="1" applyFont="1" applyFill="1" applyBorder="1" applyAlignment="1" applyProtection="1">
      <alignment horizontal="center" vertical="center"/>
      <protection/>
    </xf>
    <xf numFmtId="188" fontId="133" fillId="0" borderId="47" xfId="0" applyNumberFormat="1" applyFont="1" applyFill="1" applyBorder="1" applyAlignment="1" applyProtection="1">
      <alignment horizontal="center" vertical="center"/>
      <protection/>
    </xf>
    <xf numFmtId="0" fontId="141" fillId="0" borderId="13" xfId="0" applyFont="1" applyFill="1" applyBorder="1" applyAlignment="1">
      <alignment vertical="center"/>
    </xf>
    <xf numFmtId="0" fontId="123" fillId="0" borderId="26" xfId="0" applyFont="1" applyFill="1" applyBorder="1" applyAlignment="1">
      <alignment horizontal="center" vertical="center" wrapText="1"/>
    </xf>
    <xf numFmtId="0" fontId="123" fillId="38" borderId="12" xfId="0" applyNumberFormat="1" applyFont="1" applyFill="1" applyBorder="1" applyAlignment="1">
      <alignment horizontal="center" vertical="center"/>
    </xf>
    <xf numFmtId="0" fontId="133" fillId="38" borderId="12" xfId="0" applyNumberFormat="1" applyFont="1" applyFill="1" applyBorder="1" applyAlignment="1">
      <alignment horizontal="center" vertical="center"/>
    </xf>
    <xf numFmtId="0" fontId="133" fillId="38" borderId="13" xfId="0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left" vertical="center" wrapText="1"/>
    </xf>
    <xf numFmtId="183" fontId="2" fillId="0" borderId="95" xfId="0" applyNumberFormat="1" applyFont="1" applyFill="1" applyBorder="1" applyAlignment="1" applyProtection="1">
      <alignment horizontal="left" vertical="center"/>
      <protection/>
    </xf>
    <xf numFmtId="49" fontId="2" fillId="0" borderId="95" xfId="0" applyNumberFormat="1" applyFont="1" applyFill="1" applyBorder="1" applyAlignment="1">
      <alignment horizontal="left" vertical="center" wrapText="1"/>
    </xf>
    <xf numFmtId="49" fontId="16" fillId="0" borderId="96" xfId="0" applyNumberFormat="1" applyFont="1" applyFill="1" applyBorder="1" applyAlignment="1">
      <alignment horizontal="left" vertical="center" wrapText="1"/>
    </xf>
    <xf numFmtId="49" fontId="16" fillId="0" borderId="97" xfId="0" applyNumberFormat="1" applyFont="1" applyFill="1" applyBorder="1" applyAlignment="1">
      <alignment horizontal="left" vertical="center" wrapText="1"/>
    </xf>
    <xf numFmtId="49" fontId="2" fillId="0" borderId="97" xfId="0" applyNumberFormat="1" applyFont="1" applyFill="1" applyBorder="1" applyAlignment="1">
      <alignment vertical="center" wrapText="1"/>
    </xf>
    <xf numFmtId="49" fontId="16" fillId="0" borderId="97" xfId="0" applyNumberFormat="1" applyFont="1" applyFill="1" applyBorder="1" applyAlignment="1">
      <alignment vertical="center" wrapText="1"/>
    </xf>
    <xf numFmtId="49" fontId="16" fillId="0" borderId="99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 applyProtection="1">
      <alignment horizontal="center" vertical="center"/>
      <protection/>
    </xf>
    <xf numFmtId="49" fontId="3" fillId="0" borderId="73" xfId="0" applyNumberFormat="1" applyFont="1" applyFill="1" applyBorder="1" applyAlignment="1" applyProtection="1">
      <alignment horizontal="center" vertical="center"/>
      <protection/>
    </xf>
    <xf numFmtId="49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 applyProtection="1">
      <alignment horizontal="center" vertical="center"/>
      <protection/>
    </xf>
    <xf numFmtId="49" fontId="3" fillId="0" borderId="95" xfId="0" applyNumberFormat="1" applyFont="1" applyFill="1" applyBorder="1" applyAlignment="1" applyProtection="1">
      <alignment horizontal="left" vertical="center"/>
      <protection/>
    </xf>
    <xf numFmtId="49" fontId="3" fillId="0" borderId="149" xfId="0" applyNumberFormat="1" applyFont="1" applyFill="1" applyBorder="1" applyAlignment="1" applyProtection="1">
      <alignment horizontal="center" vertical="center"/>
      <protection/>
    </xf>
    <xf numFmtId="49" fontId="3" fillId="0" borderId="68" xfId="0" applyNumberFormat="1" applyFont="1" applyFill="1" applyBorder="1" applyAlignment="1" applyProtection="1">
      <alignment horizontal="center" vertical="center"/>
      <protection/>
    </xf>
    <xf numFmtId="49" fontId="3" fillId="0" borderId="73" xfId="0" applyNumberFormat="1" applyFont="1" applyFill="1" applyBorder="1" applyAlignment="1" applyProtection="1">
      <alignment horizontal="left" vertical="center"/>
      <protection/>
    </xf>
    <xf numFmtId="49" fontId="3" fillId="0" borderId="48" xfId="0" applyNumberFormat="1" applyFont="1" applyFill="1" applyBorder="1" applyAlignment="1" applyProtection="1">
      <alignment horizontal="left" vertical="center"/>
      <protection/>
    </xf>
    <xf numFmtId="182" fontId="2" fillId="0" borderId="86" xfId="0" applyNumberFormat="1" applyFont="1" applyFill="1" applyBorder="1" applyAlignment="1" applyProtection="1">
      <alignment vertical="center"/>
      <protection/>
    </xf>
    <xf numFmtId="182" fontId="2" fillId="0" borderId="53" xfId="0" applyNumberFormat="1" applyFont="1" applyFill="1" applyBorder="1" applyAlignment="1" applyProtection="1">
      <alignment vertical="center"/>
      <protection/>
    </xf>
    <xf numFmtId="49" fontId="3" fillId="0" borderId="89" xfId="0" applyNumberFormat="1" applyFont="1" applyFill="1" applyBorder="1" applyAlignment="1" applyProtection="1">
      <alignment horizontal="center" vertical="center"/>
      <protection/>
    </xf>
    <xf numFmtId="0" fontId="133" fillId="8" borderId="14" xfId="0" applyFont="1" applyFill="1" applyBorder="1" applyAlignment="1">
      <alignment horizontal="center" vertical="center" wrapText="1"/>
    </xf>
    <xf numFmtId="0" fontId="133" fillId="8" borderId="12" xfId="0" applyFont="1" applyFill="1" applyBorder="1" applyAlignment="1">
      <alignment horizontal="center" vertical="center" wrapText="1"/>
    </xf>
    <xf numFmtId="0" fontId="133" fillId="8" borderId="13" xfId="0" applyFont="1" applyFill="1" applyBorder="1" applyAlignment="1">
      <alignment horizontal="center" vertical="center" wrapText="1"/>
    </xf>
    <xf numFmtId="182" fontId="123" fillId="8" borderId="0" xfId="0" applyNumberFormat="1" applyFont="1" applyFill="1" applyBorder="1" applyAlignment="1" applyProtection="1">
      <alignment vertical="center"/>
      <protection/>
    </xf>
    <xf numFmtId="182" fontId="123" fillId="8" borderId="48" xfId="0" applyNumberFormat="1" applyFont="1" applyFill="1" applyBorder="1" applyAlignment="1" applyProtection="1">
      <alignment vertical="center"/>
      <protection/>
    </xf>
    <xf numFmtId="0" fontId="133" fillId="8" borderId="29" xfId="0" applyNumberFormat="1" applyFont="1" applyFill="1" applyBorder="1" applyAlignment="1">
      <alignment horizontal="center" vertical="center" wrapText="1"/>
    </xf>
    <xf numFmtId="0" fontId="133" fillId="8" borderId="24" xfId="0" applyNumberFormat="1" applyFont="1" applyFill="1" applyBorder="1" applyAlignment="1">
      <alignment horizontal="center" vertical="center" wrapText="1"/>
    </xf>
    <xf numFmtId="0" fontId="133" fillId="8" borderId="10" xfId="0" applyNumberFormat="1" applyFont="1" applyFill="1" applyBorder="1" applyAlignment="1">
      <alignment horizontal="center" vertical="center" wrapText="1"/>
    </xf>
    <xf numFmtId="0" fontId="133" fillId="8" borderId="10" xfId="0" applyFont="1" applyFill="1" applyBorder="1" applyAlignment="1">
      <alignment horizontal="center" vertical="center" wrapText="1"/>
    </xf>
    <xf numFmtId="0" fontId="136" fillId="8" borderId="0" xfId="0" applyNumberFormat="1" applyFont="1" applyFill="1" applyBorder="1" applyAlignment="1" applyProtection="1">
      <alignment horizontal="center" vertical="center"/>
      <protection/>
    </xf>
    <xf numFmtId="0" fontId="123" fillId="8" borderId="14" xfId="0" applyNumberFormat="1" applyFont="1" applyFill="1" applyBorder="1" applyAlignment="1">
      <alignment horizontal="center" vertical="center" wrapText="1"/>
    </xf>
    <xf numFmtId="0" fontId="123" fillId="8" borderId="12" xfId="0" applyNumberFormat="1" applyFont="1" applyFill="1" applyBorder="1" applyAlignment="1">
      <alignment horizontal="center" vertical="center" wrapText="1"/>
    </xf>
    <xf numFmtId="0" fontId="136" fillId="8" borderId="12" xfId="0" applyNumberFormat="1" applyFont="1" applyFill="1" applyBorder="1" applyAlignment="1" applyProtection="1">
      <alignment horizontal="center" vertical="center"/>
      <protection/>
    </xf>
    <xf numFmtId="188" fontId="123" fillId="8" borderId="0" xfId="0" applyNumberFormat="1" applyFont="1" applyFill="1" applyBorder="1" applyAlignment="1" applyProtection="1">
      <alignment vertical="center"/>
      <protection/>
    </xf>
    <xf numFmtId="0" fontId="2" fillId="8" borderId="48" xfId="0" applyFont="1" applyFill="1" applyBorder="1" applyAlignment="1">
      <alignment horizontal="center" vertical="center" wrapText="1"/>
    </xf>
    <xf numFmtId="182" fontId="2" fillId="8" borderId="48" xfId="0" applyNumberFormat="1" applyFont="1" applyFill="1" applyBorder="1" applyAlignment="1" applyProtection="1">
      <alignment vertical="center"/>
      <protection/>
    </xf>
    <xf numFmtId="1" fontId="119" fillId="8" borderId="27" xfId="0" applyNumberFormat="1" applyFont="1" applyFill="1" applyBorder="1" applyAlignment="1" applyProtection="1">
      <alignment horizontal="center" vertical="center"/>
      <protection/>
    </xf>
    <xf numFmtId="1" fontId="119" fillId="8" borderId="28" xfId="0" applyNumberFormat="1" applyFont="1" applyFill="1" applyBorder="1" applyAlignment="1" applyProtection="1">
      <alignment horizontal="center" vertical="center"/>
      <protection/>
    </xf>
    <xf numFmtId="1" fontId="119" fillId="8" borderId="40" xfId="0" applyNumberFormat="1" applyFont="1" applyFill="1" applyBorder="1" applyAlignment="1" applyProtection="1">
      <alignment horizontal="center" vertical="center"/>
      <protection/>
    </xf>
    <xf numFmtId="1" fontId="119" fillId="8" borderId="31" xfId="0" applyNumberFormat="1" applyFont="1" applyFill="1" applyBorder="1" applyAlignment="1" applyProtection="1">
      <alignment horizontal="center" vertical="center"/>
      <protection/>
    </xf>
    <xf numFmtId="1" fontId="119" fillId="8" borderId="10" xfId="0" applyNumberFormat="1" applyFont="1" applyFill="1" applyBorder="1" applyAlignment="1" applyProtection="1">
      <alignment horizontal="center" vertical="center"/>
      <protection/>
    </xf>
    <xf numFmtId="188" fontId="118" fillId="8" borderId="0" xfId="0" applyNumberFormat="1" applyFont="1" applyFill="1" applyBorder="1" applyAlignment="1" applyProtection="1">
      <alignment vertical="center"/>
      <protection/>
    </xf>
    <xf numFmtId="182" fontId="118" fillId="8" borderId="0" xfId="0" applyNumberFormat="1" applyFont="1" applyFill="1" applyBorder="1" applyAlignment="1" applyProtection="1">
      <alignment vertical="center"/>
      <protection/>
    </xf>
    <xf numFmtId="182" fontId="16" fillId="8" borderId="0" xfId="0" applyNumberFormat="1" applyFont="1" applyFill="1" applyBorder="1" applyAlignment="1" applyProtection="1">
      <alignment vertical="center"/>
      <protection/>
    </xf>
    <xf numFmtId="0" fontId="119" fillId="8" borderId="19" xfId="0" applyNumberFormat="1" applyFont="1" applyFill="1" applyBorder="1" applyAlignment="1" applyProtection="1">
      <alignment horizontal="center" vertical="center"/>
      <protection/>
    </xf>
    <xf numFmtId="0" fontId="119" fillId="8" borderId="16" xfId="0" applyNumberFormat="1" applyFont="1" applyFill="1" applyBorder="1" applyAlignment="1" applyProtection="1">
      <alignment horizontal="center" vertical="center"/>
      <protection/>
    </xf>
    <xf numFmtId="0" fontId="119" fillId="8" borderId="37" xfId="0" applyNumberFormat="1" applyFont="1" applyFill="1" applyBorder="1" applyAlignment="1" applyProtection="1">
      <alignment horizontal="center" vertical="center"/>
      <protection/>
    </xf>
    <xf numFmtId="188" fontId="119" fillId="8" borderId="0" xfId="0" applyNumberFormat="1" applyFont="1" applyFill="1" applyBorder="1" applyAlignment="1" applyProtection="1">
      <alignment vertical="center"/>
      <protection/>
    </xf>
    <xf numFmtId="182" fontId="119" fillId="8" borderId="0" xfId="0" applyNumberFormat="1" applyFont="1" applyFill="1" applyBorder="1" applyAlignment="1" applyProtection="1">
      <alignment vertical="center"/>
      <protection/>
    </xf>
    <xf numFmtId="182" fontId="2" fillId="8" borderId="0" xfId="0" applyNumberFormat="1" applyFont="1" applyFill="1" applyBorder="1" applyAlignment="1" applyProtection="1">
      <alignment vertical="center"/>
      <protection/>
    </xf>
    <xf numFmtId="182" fontId="119" fillId="8" borderId="0" xfId="0" applyNumberFormat="1" applyFont="1" applyFill="1" applyBorder="1" applyAlignment="1" applyProtection="1">
      <alignment horizontal="left" vertical="center" wrapText="1"/>
      <protection/>
    </xf>
    <xf numFmtId="0" fontId="119" fillId="8" borderId="0" xfId="0" applyFont="1" applyFill="1" applyBorder="1" applyAlignment="1">
      <alignment horizontal="center" vertical="center" wrapText="1"/>
    </xf>
    <xf numFmtId="184" fontId="119" fillId="8" borderId="0" xfId="0" applyNumberFormat="1" applyFont="1" applyFill="1" applyBorder="1" applyAlignment="1" applyProtection="1">
      <alignment vertical="center"/>
      <protection/>
    </xf>
    <xf numFmtId="182" fontId="22" fillId="8" borderId="0" xfId="0" applyNumberFormat="1" applyFont="1" applyFill="1" applyBorder="1" applyAlignment="1" applyProtection="1">
      <alignment vertical="center"/>
      <protection/>
    </xf>
    <xf numFmtId="184" fontId="2" fillId="8" borderId="0" xfId="0" applyNumberFormat="1" applyFont="1" applyFill="1" applyBorder="1" applyAlignment="1" applyProtection="1">
      <alignment vertical="center"/>
      <protection/>
    </xf>
    <xf numFmtId="184" fontId="133" fillId="9" borderId="14" xfId="0" applyNumberFormat="1" applyFont="1" applyFill="1" applyBorder="1" applyAlignment="1">
      <alignment horizontal="center" vertical="center" wrapText="1"/>
    </xf>
    <xf numFmtId="0" fontId="133" fillId="9" borderId="12" xfId="0" applyFont="1" applyFill="1" applyBorder="1" applyAlignment="1">
      <alignment horizontal="center" vertical="center" wrapText="1"/>
    </xf>
    <xf numFmtId="0" fontId="133" fillId="9" borderId="13" xfId="0" applyFont="1" applyFill="1" applyBorder="1" applyAlignment="1">
      <alignment horizontal="center" vertical="center" wrapText="1"/>
    </xf>
    <xf numFmtId="0" fontId="133" fillId="9" borderId="14" xfId="0" applyFont="1" applyFill="1" applyBorder="1" applyAlignment="1">
      <alignment horizontal="center" vertical="center" wrapText="1"/>
    </xf>
    <xf numFmtId="182" fontId="123" fillId="9" borderId="0" xfId="0" applyNumberFormat="1" applyFont="1" applyFill="1" applyBorder="1" applyAlignment="1" applyProtection="1">
      <alignment vertical="center"/>
      <protection/>
    </xf>
    <xf numFmtId="182" fontId="123" fillId="9" borderId="48" xfId="0" applyNumberFormat="1" applyFont="1" applyFill="1" applyBorder="1" applyAlignment="1" applyProtection="1">
      <alignment vertical="center"/>
      <protection/>
    </xf>
    <xf numFmtId="0" fontId="119" fillId="9" borderId="29" xfId="0" applyNumberFormat="1" applyFont="1" applyFill="1" applyBorder="1" applyAlignment="1">
      <alignment horizontal="center" vertical="center" wrapText="1"/>
    </xf>
    <xf numFmtId="0" fontId="119" fillId="9" borderId="24" xfId="0" applyNumberFormat="1" applyFont="1" applyFill="1" applyBorder="1" applyAlignment="1">
      <alignment horizontal="center" vertical="center" wrapText="1"/>
    </xf>
    <xf numFmtId="0" fontId="119" fillId="9" borderId="30" xfId="0" applyNumberFormat="1" applyFont="1" applyFill="1" applyBorder="1" applyAlignment="1">
      <alignment horizontal="center" vertical="center" wrapText="1"/>
    </xf>
    <xf numFmtId="182" fontId="119" fillId="9" borderId="0" xfId="0" applyNumberFormat="1" applyFont="1" applyFill="1" applyBorder="1" applyAlignment="1" applyProtection="1">
      <alignment vertical="center"/>
      <protection/>
    </xf>
    <xf numFmtId="182" fontId="2" fillId="9" borderId="48" xfId="0" applyNumberFormat="1" applyFont="1" applyFill="1" applyBorder="1" applyAlignment="1" applyProtection="1">
      <alignment vertical="center"/>
      <protection/>
    </xf>
    <xf numFmtId="182" fontId="2" fillId="9" borderId="0" xfId="0" applyNumberFormat="1" applyFont="1" applyFill="1" applyBorder="1" applyAlignment="1" applyProtection="1">
      <alignment vertical="center"/>
      <protection/>
    </xf>
    <xf numFmtId="0" fontId="123" fillId="9" borderId="29" xfId="0" applyFont="1" applyFill="1" applyBorder="1" applyAlignment="1">
      <alignment horizontal="center" vertical="center" wrapText="1"/>
    </xf>
    <xf numFmtId="0" fontId="123" fillId="9" borderId="24" xfId="0" applyFont="1" applyFill="1" applyBorder="1" applyAlignment="1">
      <alignment horizontal="center" vertical="center" wrapText="1"/>
    </xf>
    <xf numFmtId="0" fontId="123" fillId="9" borderId="30" xfId="0" applyFont="1" applyFill="1" applyBorder="1" applyAlignment="1">
      <alignment horizontal="center" vertical="center" wrapText="1"/>
    </xf>
    <xf numFmtId="182" fontId="22" fillId="9" borderId="0" xfId="0" applyNumberFormat="1" applyFont="1" applyFill="1" applyBorder="1" applyAlignment="1" applyProtection="1">
      <alignment vertical="center"/>
      <protection/>
    </xf>
    <xf numFmtId="0" fontId="2" fillId="9" borderId="29" xfId="0" applyNumberFormat="1" applyFont="1" applyFill="1" applyBorder="1" applyAlignment="1">
      <alignment horizontal="center" vertical="center" wrapText="1"/>
    </xf>
    <xf numFmtId="0" fontId="2" fillId="9" borderId="24" xfId="0" applyNumberFormat="1" applyFont="1" applyFill="1" applyBorder="1" applyAlignment="1">
      <alignment horizontal="center" vertical="center" wrapText="1"/>
    </xf>
    <xf numFmtId="0" fontId="2" fillId="9" borderId="30" xfId="0" applyNumberFormat="1" applyFont="1" applyFill="1" applyBorder="1" applyAlignment="1">
      <alignment horizontal="center" vertical="center" wrapText="1"/>
    </xf>
    <xf numFmtId="0" fontId="123" fillId="9" borderId="0" xfId="0" applyNumberFormat="1" applyFont="1" applyFill="1" applyBorder="1" applyAlignment="1">
      <alignment horizontal="center" vertical="center" wrapText="1"/>
    </xf>
    <xf numFmtId="49" fontId="136" fillId="9" borderId="0" xfId="0" applyNumberFormat="1" applyFont="1" applyFill="1" applyBorder="1" applyAlignment="1" applyProtection="1">
      <alignment horizontal="center" vertical="center"/>
      <protection/>
    </xf>
    <xf numFmtId="188" fontId="123" fillId="9" borderId="0" xfId="0" applyNumberFormat="1" applyFont="1" applyFill="1" applyBorder="1" applyAlignment="1" applyProtection="1">
      <alignment vertical="center"/>
      <protection/>
    </xf>
    <xf numFmtId="0" fontId="122" fillId="47" borderId="32" xfId="0" applyFont="1" applyFill="1" applyBorder="1" applyAlignment="1">
      <alignment horizontal="center" vertical="center" wrapText="1"/>
    </xf>
    <xf numFmtId="0" fontId="122" fillId="47" borderId="33" xfId="0" applyFont="1" applyFill="1" applyBorder="1" applyAlignment="1">
      <alignment horizontal="center" vertical="center" wrapText="1"/>
    </xf>
    <xf numFmtId="188" fontId="118" fillId="9" borderId="0" xfId="0" applyNumberFormat="1" applyFont="1" applyFill="1" applyBorder="1" applyAlignment="1" applyProtection="1">
      <alignment vertical="center"/>
      <protection/>
    </xf>
    <xf numFmtId="182" fontId="118" fillId="9" borderId="0" xfId="0" applyNumberFormat="1" applyFont="1" applyFill="1" applyBorder="1" applyAlignment="1" applyProtection="1">
      <alignment vertical="center"/>
      <protection/>
    </xf>
    <xf numFmtId="182" fontId="16" fillId="9" borderId="0" xfId="0" applyNumberFormat="1" applyFont="1" applyFill="1" applyBorder="1" applyAlignment="1" applyProtection="1">
      <alignment vertical="center"/>
      <protection/>
    </xf>
    <xf numFmtId="0" fontId="123" fillId="9" borderId="14" xfId="0" applyNumberFormat="1" applyFont="1" applyFill="1" applyBorder="1" applyAlignment="1">
      <alignment horizontal="center" vertical="center" wrapText="1"/>
    </xf>
    <xf numFmtId="0" fontId="123" fillId="9" borderId="12" xfId="0" applyNumberFormat="1" applyFont="1" applyFill="1" applyBorder="1" applyAlignment="1">
      <alignment horizontal="center" vertical="center" wrapText="1"/>
    </xf>
    <xf numFmtId="0" fontId="136" fillId="9" borderId="12" xfId="0" applyNumberFormat="1" applyFont="1" applyFill="1" applyBorder="1" applyAlignment="1" applyProtection="1">
      <alignment horizontal="center" vertical="center"/>
      <protection/>
    </xf>
    <xf numFmtId="0" fontId="119" fillId="9" borderId="22" xfId="0" applyNumberFormat="1" applyFont="1" applyFill="1" applyBorder="1" applyAlignment="1" applyProtection="1">
      <alignment horizontal="center" vertical="center"/>
      <protection/>
    </xf>
    <xf numFmtId="0" fontId="119" fillId="9" borderId="21" xfId="0" applyNumberFormat="1" applyFont="1" applyFill="1" applyBorder="1" applyAlignment="1" applyProtection="1">
      <alignment horizontal="center" vertical="center"/>
      <protection/>
    </xf>
    <xf numFmtId="0" fontId="119" fillId="9" borderId="23" xfId="0" applyNumberFormat="1" applyFont="1" applyFill="1" applyBorder="1" applyAlignment="1" applyProtection="1">
      <alignment horizontal="center" vertical="center"/>
      <protection/>
    </xf>
    <xf numFmtId="188" fontId="119" fillId="9" borderId="0" xfId="0" applyNumberFormat="1" applyFont="1" applyFill="1" applyBorder="1" applyAlignment="1" applyProtection="1">
      <alignment vertical="center"/>
      <protection/>
    </xf>
    <xf numFmtId="182" fontId="2" fillId="9" borderId="48" xfId="0" applyNumberFormat="1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 wrapText="1"/>
    </xf>
    <xf numFmtId="182" fontId="2" fillId="9" borderId="49" xfId="0" applyNumberFormat="1" applyFont="1" applyFill="1" applyBorder="1" applyAlignment="1" applyProtection="1">
      <alignment vertical="center"/>
      <protection/>
    </xf>
    <xf numFmtId="0" fontId="2" fillId="9" borderId="48" xfId="0" applyFont="1" applyFill="1" applyBorder="1" applyAlignment="1">
      <alignment horizontal="center" vertical="center" wrapText="1"/>
    </xf>
    <xf numFmtId="0" fontId="119" fillId="9" borderId="48" xfId="0" applyFont="1" applyFill="1" applyBorder="1" applyAlignment="1">
      <alignment horizontal="center" vertical="center" wrapText="1"/>
    </xf>
    <xf numFmtId="182" fontId="119" fillId="9" borderId="48" xfId="0" applyNumberFormat="1" applyFont="1" applyFill="1" applyBorder="1" applyAlignment="1" applyProtection="1">
      <alignment vertical="center"/>
      <protection/>
    </xf>
    <xf numFmtId="184" fontId="119" fillId="9" borderId="48" xfId="0" applyNumberFormat="1" applyFont="1" applyFill="1" applyBorder="1" applyAlignment="1" applyProtection="1">
      <alignment vertical="center"/>
      <protection/>
    </xf>
    <xf numFmtId="0" fontId="119" fillId="9" borderId="0" xfId="0" applyFont="1" applyFill="1" applyBorder="1" applyAlignment="1">
      <alignment horizontal="center" vertical="center" wrapText="1"/>
    </xf>
    <xf numFmtId="184" fontId="119" fillId="9" borderId="0" xfId="0" applyNumberFormat="1" applyFont="1" applyFill="1" applyBorder="1" applyAlignment="1" applyProtection="1">
      <alignment vertical="center"/>
      <protection/>
    </xf>
    <xf numFmtId="0" fontId="33" fillId="9" borderId="0" xfId="0" applyFont="1" applyFill="1" applyBorder="1" applyAlignment="1">
      <alignment horizontal="center" vertical="center"/>
    </xf>
    <xf numFmtId="0" fontId="33" fillId="9" borderId="38" xfId="0" applyFont="1" applyFill="1" applyBorder="1" applyAlignment="1">
      <alignment horizontal="center" vertical="center"/>
    </xf>
    <xf numFmtId="184" fontId="2" fillId="9" borderId="0" xfId="0" applyNumberFormat="1" applyFont="1" applyFill="1" applyBorder="1" applyAlignment="1" applyProtection="1">
      <alignment vertical="center"/>
      <protection/>
    </xf>
    <xf numFmtId="182" fontId="3" fillId="10" borderId="29" xfId="0" applyNumberFormat="1" applyFont="1" applyFill="1" applyBorder="1" applyAlignment="1" applyProtection="1">
      <alignment vertical="center"/>
      <protection/>
    </xf>
    <xf numFmtId="182" fontId="3" fillId="10" borderId="24" xfId="0" applyNumberFormat="1" applyFont="1" applyFill="1" applyBorder="1" applyAlignment="1" applyProtection="1">
      <alignment vertical="center"/>
      <protection/>
    </xf>
    <xf numFmtId="182" fontId="3" fillId="10" borderId="30" xfId="0" applyNumberFormat="1" applyFont="1" applyFill="1" applyBorder="1" applyAlignment="1" applyProtection="1">
      <alignment vertical="center"/>
      <protection/>
    </xf>
    <xf numFmtId="182" fontId="2" fillId="10" borderId="0" xfId="0" applyNumberFormat="1" applyFont="1" applyFill="1" applyBorder="1" applyAlignment="1" applyProtection="1">
      <alignment vertical="center"/>
      <protection/>
    </xf>
    <xf numFmtId="182" fontId="2" fillId="10" borderId="48" xfId="0" applyNumberFormat="1" applyFont="1" applyFill="1" applyBorder="1" applyAlignment="1" applyProtection="1">
      <alignment vertical="center"/>
      <protection/>
    </xf>
    <xf numFmtId="0" fontId="123" fillId="10" borderId="0" xfId="0" applyFont="1" applyFill="1" applyBorder="1" applyAlignment="1">
      <alignment horizontal="center" vertical="center" wrapText="1"/>
    </xf>
    <xf numFmtId="182" fontId="123" fillId="10" borderId="0" xfId="0" applyNumberFormat="1" applyFont="1" applyFill="1" applyBorder="1" applyAlignment="1" applyProtection="1">
      <alignment vertical="center"/>
      <protection/>
    </xf>
    <xf numFmtId="182" fontId="123" fillId="10" borderId="48" xfId="0" applyNumberFormat="1" applyFont="1" applyFill="1" applyBorder="1" applyAlignment="1" applyProtection="1">
      <alignment vertical="center"/>
      <protection/>
    </xf>
    <xf numFmtId="0" fontId="123" fillId="10" borderId="29" xfId="0" applyFont="1" applyFill="1" applyBorder="1" applyAlignment="1">
      <alignment horizontal="center" vertical="center" wrapText="1"/>
    </xf>
    <xf numFmtId="0" fontId="123" fillId="10" borderId="24" xfId="0" applyFont="1" applyFill="1" applyBorder="1" applyAlignment="1">
      <alignment horizontal="center" vertical="center" wrapText="1"/>
    </xf>
    <xf numFmtId="0" fontId="123" fillId="10" borderId="30" xfId="0" applyFont="1" applyFill="1" applyBorder="1" applyAlignment="1">
      <alignment horizontal="center" vertical="center" wrapText="1"/>
    </xf>
    <xf numFmtId="188" fontId="123" fillId="10" borderId="0" xfId="0" applyNumberFormat="1" applyFont="1" applyFill="1" applyBorder="1" applyAlignment="1" applyProtection="1">
      <alignment vertical="center"/>
      <protection/>
    </xf>
    <xf numFmtId="0" fontId="123" fillId="10" borderId="48" xfId="0" applyFont="1" applyFill="1" applyBorder="1" applyAlignment="1">
      <alignment horizontal="center" vertical="center" wrapText="1"/>
    </xf>
    <xf numFmtId="0" fontId="138" fillId="10" borderId="34" xfId="0" applyFont="1" applyFill="1" applyBorder="1" applyAlignment="1">
      <alignment horizontal="center" vertical="center" wrapText="1"/>
    </xf>
    <xf numFmtId="0" fontId="138" fillId="10" borderId="35" xfId="0" applyFont="1" applyFill="1" applyBorder="1" applyAlignment="1">
      <alignment horizontal="center" vertical="center" wrapText="1"/>
    </xf>
    <xf numFmtId="182" fontId="119" fillId="10" borderId="0" xfId="0" applyNumberFormat="1" applyFont="1" applyFill="1" applyBorder="1" applyAlignment="1" applyProtection="1">
      <alignment horizontal="left" vertical="center" wrapText="1"/>
      <protection/>
    </xf>
    <xf numFmtId="188" fontId="119" fillId="10" borderId="0" xfId="0" applyNumberFormat="1" applyFont="1" applyFill="1" applyBorder="1" applyAlignment="1" applyProtection="1">
      <alignment vertical="center"/>
      <protection/>
    </xf>
    <xf numFmtId="182" fontId="119" fillId="10" borderId="0" xfId="0" applyNumberFormat="1" applyFont="1" applyFill="1" applyBorder="1" applyAlignment="1" applyProtection="1">
      <alignment vertical="center"/>
      <protection/>
    </xf>
    <xf numFmtId="182" fontId="2" fillId="10" borderId="0" xfId="0" applyNumberFormat="1" applyFont="1" applyFill="1" applyBorder="1" applyAlignment="1" applyProtection="1">
      <alignment horizontal="left" vertical="center" wrapText="1"/>
      <protection/>
    </xf>
    <xf numFmtId="182" fontId="22" fillId="10" borderId="0" xfId="0" applyNumberFormat="1" applyFont="1" applyFill="1" applyBorder="1" applyAlignment="1" applyProtection="1">
      <alignment horizontal="left" vertical="center" wrapText="1"/>
      <protection/>
    </xf>
    <xf numFmtId="182" fontId="2" fillId="10" borderId="48" xfId="0" applyNumberFormat="1" applyFont="1" applyFill="1" applyBorder="1" applyAlignment="1" applyProtection="1">
      <alignment horizontal="left" vertical="center" wrapText="1"/>
      <protection/>
    </xf>
    <xf numFmtId="182" fontId="16" fillId="10" borderId="0" xfId="0" applyNumberFormat="1" applyFont="1" applyFill="1" applyBorder="1" applyAlignment="1" applyProtection="1">
      <alignment vertical="center"/>
      <protection/>
    </xf>
    <xf numFmtId="0" fontId="118" fillId="10" borderId="14" xfId="0" applyFont="1" applyFill="1" applyBorder="1" applyAlignment="1">
      <alignment horizontal="center" vertical="center" wrapText="1"/>
    </xf>
    <xf numFmtId="0" fontId="118" fillId="10" borderId="12" xfId="0" applyFont="1" applyFill="1" applyBorder="1" applyAlignment="1">
      <alignment horizontal="center" vertical="center" wrapText="1"/>
    </xf>
    <xf numFmtId="0" fontId="118" fillId="10" borderId="13" xfId="0" applyFont="1" applyFill="1" applyBorder="1" applyAlignment="1">
      <alignment horizontal="center" vertical="center" wrapText="1"/>
    </xf>
    <xf numFmtId="182" fontId="118" fillId="10" borderId="0" xfId="0" applyNumberFormat="1" applyFont="1" applyFill="1" applyBorder="1" applyAlignment="1" applyProtection="1">
      <alignment vertical="center"/>
      <protection/>
    </xf>
    <xf numFmtId="0" fontId="119" fillId="10" borderId="0" xfId="0" applyFont="1" applyFill="1" applyBorder="1" applyAlignment="1">
      <alignment horizontal="center" vertical="center" wrapText="1"/>
    </xf>
    <xf numFmtId="184" fontId="119" fillId="10" borderId="0" xfId="0" applyNumberFormat="1" applyFont="1" applyFill="1" applyBorder="1" applyAlignment="1" applyProtection="1">
      <alignment vertical="center"/>
      <protection/>
    </xf>
    <xf numFmtId="182" fontId="2" fillId="0" borderId="84" xfId="0" applyNumberFormat="1" applyFont="1" applyFill="1" applyBorder="1" applyAlignment="1" applyProtection="1">
      <alignment vertical="center"/>
      <protection/>
    </xf>
    <xf numFmtId="0" fontId="2" fillId="10" borderId="0" xfId="0" applyFont="1" applyFill="1" applyBorder="1" applyAlignment="1">
      <alignment horizontal="center" vertical="center" wrapText="1"/>
    </xf>
    <xf numFmtId="182" fontId="2" fillId="10" borderId="64" xfId="0" applyNumberFormat="1" applyFont="1" applyFill="1" applyBorder="1" applyAlignment="1" applyProtection="1">
      <alignment vertical="center"/>
      <protection/>
    </xf>
    <xf numFmtId="0" fontId="2" fillId="0" borderId="151" xfId="0" applyFont="1" applyFill="1" applyBorder="1" applyAlignment="1">
      <alignment horizontal="left" vertical="center" wrapText="1"/>
    </xf>
    <xf numFmtId="188" fontId="16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52" xfId="0" applyNumberFormat="1" applyFont="1" applyFill="1" applyBorder="1" applyAlignment="1">
      <alignment horizontal="center" vertical="center" wrapText="1"/>
    </xf>
    <xf numFmtId="188" fontId="2" fillId="0" borderId="85" xfId="0" applyNumberFormat="1" applyFont="1" applyFill="1" applyBorder="1" applyAlignment="1" applyProtection="1">
      <alignment horizontal="center" vertical="center"/>
      <protection/>
    </xf>
    <xf numFmtId="1" fontId="2" fillId="0" borderId="69" xfId="0" applyNumberFormat="1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/>
    </xf>
    <xf numFmtId="188" fontId="16" fillId="0" borderId="48" xfId="0" applyNumberFormat="1" applyFont="1" applyFill="1" applyBorder="1" applyAlignment="1" applyProtection="1">
      <alignment horizontal="center" vertical="center"/>
      <protection/>
    </xf>
    <xf numFmtId="0" fontId="16" fillId="0" borderId="74" xfId="0" applyFont="1" applyFill="1" applyBorder="1" applyAlignment="1">
      <alignment horizontal="center" vertical="center" wrapText="1"/>
    </xf>
    <xf numFmtId="0" fontId="37" fillId="0" borderId="53" xfId="0" applyFont="1" applyFill="1" applyBorder="1" applyAlignment="1">
      <alignment vertical="center"/>
    </xf>
    <xf numFmtId="0" fontId="16" fillId="0" borderId="73" xfId="0" applyFont="1" applyFill="1" applyBorder="1" applyAlignment="1">
      <alignment vertical="center"/>
    </xf>
    <xf numFmtId="182" fontId="2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53" xfId="0" applyNumberFormat="1" applyFont="1" applyFill="1" applyBorder="1" applyAlignment="1">
      <alignment horizontal="center" vertical="center" wrapText="1"/>
    </xf>
    <xf numFmtId="49" fontId="2" fillId="0" borderId="153" xfId="0" applyNumberFormat="1" applyFont="1" applyFill="1" applyBorder="1" applyAlignment="1">
      <alignment horizontal="center" vertical="center" wrapText="1"/>
    </xf>
    <xf numFmtId="188" fontId="16" fillId="0" borderId="154" xfId="0" applyNumberFormat="1" applyFont="1" applyFill="1" applyBorder="1" applyAlignment="1" applyProtection="1">
      <alignment horizontal="center" vertical="center"/>
      <protection/>
    </xf>
    <xf numFmtId="1" fontId="16" fillId="0" borderId="154" xfId="0" applyNumberFormat="1" applyFont="1" applyFill="1" applyBorder="1" applyAlignment="1">
      <alignment horizontal="center" vertical="center" wrapText="1"/>
    </xf>
    <xf numFmtId="0" fontId="32" fillId="0" borderId="154" xfId="0" applyFont="1" applyFill="1" applyBorder="1" applyAlignment="1">
      <alignment vertical="center"/>
    </xf>
    <xf numFmtId="0" fontId="2" fillId="0" borderId="73" xfId="0" applyFont="1" applyFill="1" applyBorder="1" applyAlignment="1">
      <alignment horizontal="center" vertical="center"/>
    </xf>
    <xf numFmtId="49" fontId="2" fillId="0" borderId="145" xfId="0" applyNumberFormat="1" applyFont="1" applyFill="1" applyBorder="1" applyAlignment="1" applyProtection="1">
      <alignment horizontal="center" vertical="center"/>
      <protection/>
    </xf>
    <xf numFmtId="188" fontId="16" fillId="0" borderId="37" xfId="0" applyNumberFormat="1" applyFont="1" applyFill="1" applyBorder="1" applyAlignment="1" applyProtection="1">
      <alignment horizontal="center" vertical="center"/>
      <protection/>
    </xf>
    <xf numFmtId="49" fontId="2" fillId="0" borderId="155" xfId="0" applyNumberFormat="1" applyFont="1" applyFill="1" applyBorder="1" applyAlignment="1" applyProtection="1">
      <alignment horizontal="center" vertical="center"/>
      <protection/>
    </xf>
    <xf numFmtId="188" fontId="2" fillId="9" borderId="0" xfId="0" applyNumberFormat="1" applyFont="1" applyFill="1" applyBorder="1" applyAlignment="1" applyProtection="1">
      <alignment vertical="center"/>
      <protection/>
    </xf>
    <xf numFmtId="188" fontId="2" fillId="10" borderId="0" xfId="0" applyNumberFormat="1" applyFont="1" applyFill="1" applyBorder="1" applyAlignment="1" applyProtection="1">
      <alignment vertical="center"/>
      <protection/>
    </xf>
    <xf numFmtId="182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12" xfId="0" applyNumberFormat="1" applyFont="1" applyFill="1" applyBorder="1" applyAlignment="1" applyProtection="1">
      <alignment horizontal="center" vertical="center"/>
      <protection/>
    </xf>
    <xf numFmtId="182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156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41" xfId="0" applyFont="1" applyFill="1" applyBorder="1" applyAlignment="1">
      <alignment horizontal="center" vertical="center" textRotation="90" wrapText="1"/>
    </xf>
    <xf numFmtId="0" fontId="21" fillId="0" borderId="24" xfId="0" applyFont="1" applyFill="1" applyBorder="1" applyAlignment="1">
      <alignment horizontal="center" vertical="center" textRotation="90" wrapText="1"/>
    </xf>
    <xf numFmtId="182" fontId="3" fillId="0" borderId="108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15" fillId="0" borderId="48" xfId="0" applyNumberFormat="1" applyFont="1" applyFill="1" applyBorder="1" applyAlignment="1">
      <alignment horizontal="center" vertical="center" wrapText="1"/>
    </xf>
    <xf numFmtId="182" fontId="2" fillId="35" borderId="48" xfId="0" applyNumberFormat="1" applyFont="1" applyFill="1" applyBorder="1" applyAlignment="1" applyProtection="1">
      <alignment horizontal="center" vertical="center"/>
      <protection/>
    </xf>
    <xf numFmtId="0" fontId="3" fillId="0" borderId="156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157" xfId="0" applyNumberFormat="1" applyFont="1" applyFill="1" applyBorder="1" applyAlignment="1" applyProtection="1">
      <alignment horizontal="center" vertical="center" wrapText="1"/>
      <protection/>
    </xf>
    <xf numFmtId="0" fontId="21" fillId="0" borderId="158" xfId="0" applyFont="1" applyFill="1" applyBorder="1" applyAlignment="1">
      <alignment horizontal="center" vertical="center" wrapText="1"/>
    </xf>
    <xf numFmtId="0" fontId="21" fillId="0" borderId="159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182" fontId="15" fillId="35" borderId="160" xfId="0" applyNumberFormat="1" applyFont="1" applyFill="1" applyBorder="1" applyAlignment="1" applyProtection="1">
      <alignment horizontal="center" vertical="center" wrapText="1"/>
      <protection/>
    </xf>
    <xf numFmtId="182" fontId="15" fillId="35" borderId="32" xfId="0" applyNumberFormat="1" applyFont="1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>
      <alignment horizontal="center" vertical="center" wrapText="1"/>
    </xf>
    <xf numFmtId="0" fontId="0" fillId="35" borderId="141" xfId="0" applyFill="1" applyBorder="1" applyAlignment="1">
      <alignment horizontal="center" vertical="center" wrapText="1"/>
    </xf>
    <xf numFmtId="0" fontId="3" fillId="35" borderId="31" xfId="0" applyNumberFormat="1" applyFont="1" applyFill="1" applyBorder="1" applyAlignment="1" applyProtection="1">
      <alignment horizontal="center" vertical="center" textRotation="90"/>
      <protection/>
    </xf>
    <xf numFmtId="182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161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182" fontId="3" fillId="0" borderId="107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106" xfId="0" applyFont="1" applyFill="1" applyBorder="1" applyAlignment="1">
      <alignment horizontal="center" vertical="center" textRotation="90" wrapText="1"/>
    </xf>
    <xf numFmtId="0" fontId="21" fillId="0" borderId="61" xfId="0" applyFont="1" applyFill="1" applyBorder="1" applyAlignment="1">
      <alignment horizontal="center" vertical="center" textRotation="90" wrapText="1"/>
    </xf>
    <xf numFmtId="182" fontId="3" fillId="0" borderId="31" xfId="0" applyNumberFormat="1" applyFont="1" applyFill="1" applyBorder="1" applyAlignment="1" applyProtection="1">
      <alignment horizontal="center" vertical="center" wrapText="1"/>
      <protection/>
    </xf>
    <xf numFmtId="182" fontId="3" fillId="35" borderId="162" xfId="0" applyNumberFormat="1" applyFont="1" applyFill="1" applyBorder="1" applyAlignment="1" applyProtection="1">
      <alignment horizontal="center" vertical="center" wrapText="1"/>
      <protection/>
    </xf>
    <xf numFmtId="182" fontId="3" fillId="35" borderId="163" xfId="0" applyNumberFormat="1" applyFont="1" applyFill="1" applyBorder="1" applyAlignment="1" applyProtection="1">
      <alignment horizontal="center" vertical="center" wrapText="1"/>
      <protection/>
    </xf>
    <xf numFmtId="182" fontId="3" fillId="35" borderId="158" xfId="0" applyNumberFormat="1" applyFont="1" applyFill="1" applyBorder="1" applyAlignment="1" applyProtection="1">
      <alignment horizontal="center" vertical="center" wrapText="1"/>
      <protection/>
    </xf>
    <xf numFmtId="182" fontId="3" fillId="35" borderId="164" xfId="0" applyNumberFormat="1" applyFont="1" applyFill="1" applyBorder="1" applyAlignment="1" applyProtection="1">
      <alignment horizontal="center" vertical="center" wrapText="1"/>
      <protection/>
    </xf>
    <xf numFmtId="182" fontId="3" fillId="35" borderId="0" xfId="0" applyNumberFormat="1" applyFont="1" applyFill="1" applyBorder="1" applyAlignment="1" applyProtection="1">
      <alignment horizontal="center" vertical="center" wrapText="1"/>
      <protection/>
    </xf>
    <xf numFmtId="182" fontId="3" fillId="35" borderId="38" xfId="0" applyNumberFormat="1" applyFont="1" applyFill="1" applyBorder="1" applyAlignment="1" applyProtection="1">
      <alignment horizontal="center" vertical="center" wrapText="1"/>
      <protection/>
    </xf>
    <xf numFmtId="182" fontId="3" fillId="35" borderId="138" xfId="0" applyNumberFormat="1" applyFont="1" applyFill="1" applyBorder="1" applyAlignment="1" applyProtection="1">
      <alignment horizontal="center" vertical="center" wrapText="1"/>
      <protection/>
    </xf>
    <xf numFmtId="182" fontId="3" fillId="35" borderId="134" xfId="0" applyNumberFormat="1" applyFont="1" applyFill="1" applyBorder="1" applyAlignment="1" applyProtection="1">
      <alignment horizontal="center" vertical="center" wrapText="1"/>
      <protection/>
    </xf>
    <xf numFmtId="182" fontId="3" fillId="35" borderId="13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19" fillId="0" borderId="0" xfId="52" applyFont="1" applyBorder="1" applyAlignment="1">
      <alignment horizontal="center" vertical="center" wrapText="1"/>
      <protection/>
    </xf>
    <xf numFmtId="49" fontId="19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 vertical="center" wrapText="1"/>
    </xf>
    <xf numFmtId="49" fontId="3" fillId="0" borderId="0" xfId="52" applyNumberFormat="1" applyFont="1" applyBorder="1" applyAlignment="1">
      <alignment horizontal="left" vertical="center" wrapText="1"/>
      <protection/>
    </xf>
    <xf numFmtId="0" fontId="21" fillId="0" borderId="0" xfId="0" applyFont="1" applyBorder="1" applyAlignment="1">
      <alignment horizontal="right" vertical="center" wrapText="1"/>
    </xf>
    <xf numFmtId="0" fontId="3" fillId="0" borderId="0" xfId="52" applyFont="1" applyBorder="1" applyAlignment="1">
      <alignment horizontal="center" vertical="center" wrapText="1"/>
      <protection/>
    </xf>
    <xf numFmtId="49" fontId="19" fillId="0" borderId="12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2" fillId="0" borderId="165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0" fontId="15" fillId="0" borderId="12" xfId="52" applyFont="1" applyBorder="1" applyAlignment="1">
      <alignment horizontal="center" vertical="center" wrapText="1"/>
      <protection/>
    </xf>
    <xf numFmtId="49" fontId="19" fillId="0" borderId="12" xfId="52" applyNumberFormat="1" applyFont="1" applyBorder="1" applyAlignment="1" applyProtection="1">
      <alignment horizontal="left" vertical="center" wrapText="1"/>
      <protection locked="0"/>
    </xf>
    <xf numFmtId="49" fontId="15" fillId="0" borderId="12" xfId="52" applyNumberFormat="1" applyFont="1" applyBorder="1" applyAlignment="1">
      <alignment horizontal="center" vertical="center" wrapText="1"/>
      <protection/>
    </xf>
    <xf numFmtId="0" fontId="15" fillId="0" borderId="19" xfId="52" applyFont="1" applyBorder="1" applyAlignment="1">
      <alignment horizontal="center" vertical="center" wrapText="1"/>
      <protection/>
    </xf>
    <xf numFmtId="0" fontId="2" fillId="0" borderId="166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17" fillId="0" borderId="0" xfId="52" applyFont="1" applyBorder="1" applyAlignment="1">
      <alignment wrapText="1"/>
      <protection/>
    </xf>
    <xf numFmtId="0" fontId="18" fillId="0" borderId="12" xfId="52" applyFont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6" fillId="0" borderId="12" xfId="52" applyFont="1" applyBorder="1" applyAlignment="1">
      <alignment horizontal="center" vertical="center" wrapText="1"/>
      <protection/>
    </xf>
    <xf numFmtId="49" fontId="15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17" fillId="0" borderId="12" xfId="52" applyFont="1" applyBorder="1" applyAlignment="1">
      <alignment horizontal="center" vertical="center" wrapText="1"/>
      <protection/>
    </xf>
    <xf numFmtId="0" fontId="2" fillId="0" borderId="169" xfId="0" applyFont="1" applyBorder="1" applyAlignment="1">
      <alignment horizontal="center" vertical="center" wrapText="1"/>
    </xf>
    <xf numFmtId="0" fontId="0" fillId="0" borderId="170" xfId="0" applyBorder="1" applyAlignment="1">
      <alignment horizontal="center" vertical="center" wrapText="1"/>
    </xf>
    <xf numFmtId="0" fontId="0" fillId="0" borderId="171" xfId="0" applyBorder="1" applyAlignment="1">
      <alignment horizontal="center" vertical="center" wrapText="1"/>
    </xf>
    <xf numFmtId="0" fontId="2" fillId="0" borderId="17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2" fillId="0" borderId="0" xfId="52" applyFont="1" applyBorder="1" applyAlignment="1">
      <alignment horizontal="center"/>
      <protection/>
    </xf>
    <xf numFmtId="0" fontId="8" fillId="0" borderId="0" xfId="0" applyFont="1" applyBorder="1" applyAlignment="1">
      <alignment horizontal="center" wrapText="1"/>
    </xf>
    <xf numFmtId="0" fontId="43" fillId="0" borderId="0" xfId="52" applyFont="1" applyBorder="1" applyAlignment="1">
      <alignment horizontal="center"/>
      <protection/>
    </xf>
    <xf numFmtId="0" fontId="3" fillId="0" borderId="172" xfId="0" applyFont="1" applyFill="1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2" fillId="0" borderId="118" xfId="0" applyFont="1" applyBorder="1" applyAlignment="1">
      <alignment horizontal="center" vertical="center" textRotation="90"/>
    </xf>
    <xf numFmtId="0" fontId="2" fillId="0" borderId="58" xfId="0" applyFont="1" applyBorder="1" applyAlignment="1">
      <alignment horizontal="center" vertical="center" textRotation="90"/>
    </xf>
    <xf numFmtId="184" fontId="113" fillId="0" borderId="48" xfId="0" applyNumberFormat="1" applyFont="1" applyFill="1" applyBorder="1" applyAlignment="1">
      <alignment horizontal="center" vertical="center" wrapText="1"/>
    </xf>
    <xf numFmtId="0" fontId="142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3" fillId="0" borderId="31" xfId="0" applyNumberFormat="1" applyFont="1" applyFill="1" applyBorder="1" applyAlignment="1" applyProtection="1">
      <alignment horizontal="center" vertical="center" textRotation="90"/>
      <protection/>
    </xf>
    <xf numFmtId="49" fontId="15" fillId="0" borderId="174" xfId="0" applyNumberFormat="1" applyFont="1" applyFill="1" applyBorder="1" applyAlignment="1" applyProtection="1">
      <alignment horizontal="center" vertical="center"/>
      <protection/>
    </xf>
    <xf numFmtId="49" fontId="15" fillId="0" borderId="111" xfId="0" applyNumberFormat="1" applyFont="1" applyFill="1" applyBorder="1" applyAlignment="1" applyProtection="1">
      <alignment horizontal="center" vertical="center"/>
      <protection/>
    </xf>
    <xf numFmtId="49" fontId="15" fillId="0" borderId="112" xfId="0" applyNumberFormat="1" applyFont="1" applyFill="1" applyBorder="1" applyAlignment="1" applyProtection="1">
      <alignment horizontal="center" vertical="center"/>
      <protection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0" fontId="142" fillId="0" borderId="48" xfId="0" applyFont="1" applyBorder="1" applyAlignment="1">
      <alignment vertical="center" wrapText="1"/>
    </xf>
    <xf numFmtId="182" fontId="15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182" fontId="3" fillId="0" borderId="47" xfId="0" applyNumberFormat="1" applyFont="1" applyFill="1" applyBorder="1" applyAlignment="1" applyProtection="1">
      <alignment horizontal="center" vertical="center"/>
      <protection/>
    </xf>
    <xf numFmtId="182" fontId="15" fillId="0" borderId="160" xfId="0" applyNumberFormat="1" applyFont="1" applyFill="1" applyBorder="1" applyAlignment="1" applyProtection="1">
      <alignment horizontal="center" vertical="center" wrapText="1"/>
      <protection/>
    </xf>
    <xf numFmtId="182" fontId="15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58" xfId="0" applyBorder="1" applyAlignment="1">
      <alignment horizontal="center" vertical="center" wrapText="1"/>
    </xf>
    <xf numFmtId="0" fontId="0" fillId="0" borderId="15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6" fillId="0" borderId="175" xfId="0" applyFont="1" applyFill="1" applyBorder="1" applyAlignment="1">
      <alignment horizontal="center" vertical="top" wrapText="1"/>
    </xf>
    <xf numFmtId="0" fontId="16" fillId="0" borderId="62" xfId="0" applyFont="1" applyFill="1" applyBorder="1" applyAlignment="1">
      <alignment horizontal="center" vertical="top" wrapText="1"/>
    </xf>
    <xf numFmtId="182" fontId="3" fillId="0" borderId="133" xfId="0" applyNumberFormat="1" applyFont="1" applyFill="1" applyBorder="1" applyAlignment="1" applyProtection="1">
      <alignment horizontal="center" vertical="center" wrapText="1"/>
      <protection/>
    </xf>
    <xf numFmtId="182" fontId="3" fillId="0" borderId="139" xfId="0" applyNumberFormat="1" applyFont="1" applyFill="1" applyBorder="1" applyAlignment="1" applyProtection="1">
      <alignment horizontal="center" vertical="center" wrapText="1"/>
      <protection/>
    </xf>
    <xf numFmtId="182" fontId="3" fillId="0" borderId="83" xfId="0" applyNumberFormat="1" applyFont="1" applyFill="1" applyBorder="1" applyAlignment="1" applyProtection="1">
      <alignment horizontal="center" vertical="center" wrapText="1"/>
      <protection/>
    </xf>
    <xf numFmtId="0" fontId="16" fillId="0" borderId="134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6" fillId="34" borderId="26" xfId="0" applyFont="1" applyFill="1" applyBorder="1" applyAlignment="1">
      <alignment horizontal="center" vertical="center" wrapText="1"/>
    </xf>
    <xf numFmtId="0" fontId="16" fillId="40" borderId="14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right" vertical="center" wrapText="1"/>
    </xf>
    <xf numFmtId="0" fontId="16" fillId="0" borderId="26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82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106" xfId="0" applyBorder="1" applyAlignment="1">
      <alignment horizontal="center" vertical="center" textRotation="90" wrapText="1"/>
    </xf>
    <xf numFmtId="0" fontId="0" fillId="0" borderId="61" xfId="0" applyBorder="1" applyAlignment="1">
      <alignment horizontal="center" vertical="center" textRotation="90" wrapText="1"/>
    </xf>
    <xf numFmtId="49" fontId="2" fillId="0" borderId="176" xfId="0" applyNumberFormat="1" applyFont="1" applyFill="1" applyBorder="1" applyAlignment="1" applyProtection="1">
      <alignment horizontal="center" vertical="center"/>
      <protection/>
    </xf>
    <xf numFmtId="49" fontId="2" fillId="0" borderId="177" xfId="0" applyNumberFormat="1" applyFont="1" applyFill="1" applyBorder="1" applyAlignment="1" applyProtection="1">
      <alignment horizontal="center" vertical="center"/>
      <protection/>
    </xf>
    <xf numFmtId="49" fontId="2" fillId="0" borderId="178" xfId="0" applyNumberFormat="1" applyFont="1" applyFill="1" applyBorder="1" applyAlignment="1" applyProtection="1">
      <alignment horizontal="center" vertical="center"/>
      <protection/>
    </xf>
    <xf numFmtId="184" fontId="113" fillId="35" borderId="48" xfId="0" applyNumberFormat="1" applyFont="1" applyFill="1" applyBorder="1" applyAlignment="1" applyProtection="1">
      <alignment horizontal="center" vertical="center" wrapText="1"/>
      <protection/>
    </xf>
    <xf numFmtId="184" fontId="143" fillId="35" borderId="48" xfId="0" applyNumberFormat="1" applyFont="1" applyFill="1" applyBorder="1" applyAlignment="1">
      <alignment horizontal="center" vertical="center" wrapText="1"/>
    </xf>
    <xf numFmtId="49" fontId="2" fillId="0" borderId="174" xfId="0" applyNumberFormat="1" applyFont="1" applyBorder="1" applyAlignment="1">
      <alignment horizontal="center" vertical="center" wrapText="1"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49" fontId="23" fillId="0" borderId="142" xfId="0" applyNumberFormat="1" applyFont="1" applyFill="1" applyBorder="1" applyAlignment="1">
      <alignment horizontal="center" vertical="center" wrapText="1"/>
    </xf>
    <xf numFmtId="0" fontId="41" fillId="0" borderId="34" xfId="0" applyFont="1" applyBorder="1" applyAlignment="1">
      <alignment vertical="center" wrapText="1"/>
    </xf>
    <xf numFmtId="0" fontId="41" fillId="0" borderId="35" xfId="0" applyFont="1" applyBorder="1" applyAlignment="1">
      <alignment vertical="center" wrapText="1"/>
    </xf>
    <xf numFmtId="49" fontId="16" fillId="0" borderId="46" xfId="0" applyNumberFormat="1" applyFont="1" applyBorder="1" applyAlignment="1">
      <alignment horizont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center"/>
    </xf>
    <xf numFmtId="49" fontId="16" fillId="0" borderId="39" xfId="0" applyNumberFormat="1" applyFont="1" applyFill="1" applyBorder="1" applyAlignment="1" applyProtection="1">
      <alignment horizontal="center" vertical="center"/>
      <protection/>
    </xf>
    <xf numFmtId="0" fontId="36" fillId="0" borderId="39" xfId="0" applyFont="1" applyBorder="1" applyAlignment="1">
      <alignment vertical="center"/>
    </xf>
    <xf numFmtId="0" fontId="23" fillId="0" borderId="174" xfId="0" applyFont="1" applyBorder="1" applyAlignment="1">
      <alignment horizontal="center" vertical="center" wrapText="1"/>
    </xf>
    <xf numFmtId="0" fontId="23" fillId="0" borderId="11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49" fontId="16" fillId="0" borderId="142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49" fontId="16" fillId="0" borderId="36" xfId="0" applyNumberFormat="1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0" fontId="2" fillId="34" borderId="134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49" fontId="16" fillId="0" borderId="45" xfId="0" applyNumberFormat="1" applyFont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2" fillId="0" borderId="179" xfId="0" applyFont="1" applyFill="1" applyBorder="1" applyAlignment="1">
      <alignment horizontal="center" vertical="top" wrapText="1"/>
    </xf>
    <xf numFmtId="0" fontId="0" fillId="0" borderId="180" xfId="0" applyFill="1" applyBorder="1" applyAlignment="1">
      <alignment wrapText="1"/>
    </xf>
    <xf numFmtId="0" fontId="0" fillId="0" borderId="181" xfId="0" applyFill="1" applyBorder="1" applyAlignment="1">
      <alignment wrapText="1"/>
    </xf>
    <xf numFmtId="0" fontId="0" fillId="0" borderId="173" xfId="0" applyFill="1" applyBorder="1" applyAlignment="1">
      <alignment wrapText="1"/>
    </xf>
    <xf numFmtId="0" fontId="23" fillId="0" borderId="182" xfId="0" applyNumberFormat="1" applyFont="1" applyFill="1" applyBorder="1" applyAlignment="1" applyProtection="1">
      <alignment horizontal="center" vertical="center"/>
      <protection/>
    </xf>
    <xf numFmtId="0" fontId="23" fillId="0" borderId="183" xfId="0" applyNumberFormat="1" applyFont="1" applyFill="1" applyBorder="1" applyAlignment="1" applyProtection="1">
      <alignment horizontal="center" vertical="center"/>
      <protection/>
    </xf>
    <xf numFmtId="0" fontId="23" fillId="0" borderId="184" xfId="0" applyNumberFormat="1" applyFont="1" applyFill="1" applyBorder="1" applyAlignment="1" applyProtection="1">
      <alignment horizontal="center" vertical="center"/>
      <protection/>
    </xf>
    <xf numFmtId="0" fontId="24" fillId="0" borderId="35" xfId="0" applyNumberFormat="1" applyFont="1" applyFill="1" applyBorder="1" applyAlignment="1" applyProtection="1">
      <alignment horizontal="center" vertical="center"/>
      <protection/>
    </xf>
    <xf numFmtId="0" fontId="16" fillId="34" borderId="25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/>
    </xf>
    <xf numFmtId="49" fontId="2" fillId="0" borderId="176" xfId="0" applyNumberFormat="1" applyFont="1" applyFill="1" applyBorder="1" applyAlignment="1">
      <alignment horizontal="center" vertical="center" wrapText="1"/>
    </xf>
    <xf numFmtId="49" fontId="2" fillId="0" borderId="177" xfId="0" applyNumberFormat="1" applyFont="1" applyFill="1" applyBorder="1" applyAlignment="1">
      <alignment horizontal="center" vertical="center" wrapText="1"/>
    </xf>
    <xf numFmtId="49" fontId="2" fillId="0" borderId="178" xfId="0" applyNumberFormat="1" applyFont="1" applyFill="1" applyBorder="1" applyAlignment="1">
      <alignment horizontal="center" vertical="center" wrapText="1"/>
    </xf>
    <xf numFmtId="0" fontId="16" fillId="34" borderId="36" xfId="0" applyFont="1" applyFill="1" applyBorder="1" applyAlignment="1">
      <alignment horizontal="center" vertical="center" wrapText="1"/>
    </xf>
    <xf numFmtId="183" fontId="23" fillId="0" borderId="142" xfId="0" applyNumberFormat="1" applyFont="1" applyFill="1" applyBorder="1" applyAlignment="1" applyProtection="1">
      <alignment horizontal="center" vertical="center"/>
      <protection/>
    </xf>
    <xf numFmtId="183" fontId="23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 wrapText="1"/>
    </xf>
    <xf numFmtId="49" fontId="23" fillId="0" borderId="142" xfId="0" applyNumberFormat="1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49" fontId="16" fillId="0" borderId="60" xfId="0" applyNumberFormat="1" applyFont="1" applyFill="1" applyBorder="1" applyAlignment="1">
      <alignment horizontal="center" vertical="center" wrapText="1"/>
    </xf>
    <xf numFmtId="49" fontId="34" fillId="0" borderId="42" xfId="0" applyNumberFormat="1" applyFont="1" applyFill="1" applyBorder="1" applyAlignment="1">
      <alignment horizontal="center" vertical="center" wrapText="1"/>
    </xf>
    <xf numFmtId="49" fontId="16" fillId="0" borderId="61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16" fillId="0" borderId="175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182" fontId="3" fillId="35" borderId="133" xfId="0" applyNumberFormat="1" applyFont="1" applyFill="1" applyBorder="1" applyAlignment="1" applyProtection="1">
      <alignment horizontal="center" vertical="center" wrapText="1"/>
      <protection/>
    </xf>
    <xf numFmtId="182" fontId="3" fillId="35" borderId="139" xfId="0" applyNumberFormat="1" applyFont="1" applyFill="1" applyBorder="1" applyAlignment="1" applyProtection="1">
      <alignment horizontal="center" vertical="center" wrapText="1"/>
      <protection/>
    </xf>
    <xf numFmtId="182" fontId="3" fillId="35" borderId="83" xfId="0" applyNumberFormat="1" applyFont="1" applyFill="1" applyBorder="1" applyAlignment="1" applyProtection="1">
      <alignment horizontal="center" vertical="center" wrapText="1"/>
      <protection/>
    </xf>
    <xf numFmtId="182" fontId="3" fillId="35" borderId="47" xfId="0" applyNumberFormat="1" applyFont="1" applyFill="1" applyBorder="1" applyAlignment="1" applyProtection="1">
      <alignment horizontal="center" vertical="center"/>
      <protection/>
    </xf>
    <xf numFmtId="182" fontId="3" fillId="35" borderId="157" xfId="0" applyNumberFormat="1" applyFont="1" applyFill="1" applyBorder="1" applyAlignment="1" applyProtection="1">
      <alignment horizontal="center" vertical="center" wrapText="1"/>
      <protection/>
    </xf>
    <xf numFmtId="0" fontId="0" fillId="35" borderId="158" xfId="0" applyFont="1" applyFill="1" applyBorder="1" applyAlignment="1">
      <alignment horizontal="center" vertical="center" wrapText="1"/>
    </xf>
    <xf numFmtId="0" fontId="0" fillId="35" borderId="159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182" fontId="3" fillId="35" borderId="12" xfId="0" applyNumberFormat="1" applyFont="1" applyFill="1" applyBorder="1" applyAlignment="1" applyProtection="1">
      <alignment horizontal="center" vertical="center" textRotation="90" wrapText="1"/>
      <protection/>
    </xf>
    <xf numFmtId="0" fontId="2" fillId="35" borderId="48" xfId="0" applyFont="1" applyFill="1" applyBorder="1" applyAlignment="1">
      <alignment horizontal="center" vertical="top" wrapText="1"/>
    </xf>
    <xf numFmtId="0" fontId="0" fillId="35" borderId="53" xfId="0" applyFont="1" applyFill="1" applyBorder="1" applyAlignment="1">
      <alignment wrapText="1"/>
    </xf>
    <xf numFmtId="0" fontId="0" fillId="35" borderId="48" xfId="0" applyFont="1" applyFill="1" applyBorder="1" applyAlignment="1">
      <alignment wrapText="1"/>
    </xf>
    <xf numFmtId="182" fontId="15" fillId="35" borderId="36" xfId="0" applyNumberFormat="1" applyFont="1" applyFill="1" applyBorder="1" applyAlignment="1" applyProtection="1">
      <alignment horizontal="center" vertical="center"/>
      <protection/>
    </xf>
    <xf numFmtId="0" fontId="0" fillId="35" borderId="36" xfId="0" applyFill="1" applyBorder="1" applyAlignment="1">
      <alignment horizontal="center" vertical="center"/>
    </xf>
    <xf numFmtId="0" fontId="3" fillId="35" borderId="156" xfId="0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41" xfId="0" applyFont="1" applyFill="1" applyBorder="1" applyAlignment="1">
      <alignment horizontal="center" vertical="center" textRotation="90" wrapText="1"/>
    </xf>
    <xf numFmtId="0" fontId="0" fillId="35" borderId="24" xfId="0" applyFont="1" applyFill="1" applyBorder="1" applyAlignment="1">
      <alignment horizontal="center" vertical="center" textRotation="90" wrapText="1"/>
    </xf>
    <xf numFmtId="0" fontId="2" fillId="35" borderId="73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73" xfId="0" applyBorder="1" applyAlignment="1">
      <alignment wrapText="1"/>
    </xf>
    <xf numFmtId="182" fontId="3" fillId="35" borderId="156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66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182" fontId="3" fillId="35" borderId="108" xfId="0" applyNumberFormat="1" applyFont="1" applyFill="1" applyBorder="1" applyAlignment="1" applyProtection="1">
      <alignment horizontal="center" vertical="center" textRotation="90" wrapText="1"/>
      <protection/>
    </xf>
    <xf numFmtId="182" fontId="3" fillId="35" borderId="43" xfId="0" applyNumberFormat="1" applyFont="1" applyFill="1" applyBorder="1" applyAlignment="1" applyProtection="1">
      <alignment horizontal="center" vertical="center" textRotation="90" wrapText="1"/>
      <protection/>
    </xf>
    <xf numFmtId="182" fontId="3" fillId="35" borderId="30" xfId="0" applyNumberFormat="1" applyFont="1" applyFill="1" applyBorder="1" applyAlignment="1" applyProtection="1">
      <alignment horizontal="center" vertical="center" textRotation="90" wrapText="1"/>
      <protection/>
    </xf>
    <xf numFmtId="182" fontId="3" fillId="35" borderId="14" xfId="0" applyNumberFormat="1" applyFont="1" applyFill="1" applyBorder="1" applyAlignment="1" applyProtection="1">
      <alignment horizontal="center" vertical="center" textRotation="90" wrapText="1"/>
      <protection/>
    </xf>
    <xf numFmtId="182" fontId="3" fillId="35" borderId="12" xfId="0" applyNumberFormat="1" applyFont="1" applyFill="1" applyBorder="1" applyAlignment="1" applyProtection="1">
      <alignment horizontal="center" vertical="center"/>
      <protection/>
    </xf>
    <xf numFmtId="182" fontId="3" fillId="35" borderId="26" xfId="0" applyNumberFormat="1" applyFont="1" applyFill="1" applyBorder="1" applyAlignment="1" applyProtection="1">
      <alignment horizontal="center" vertical="center" textRotation="90" wrapText="1"/>
      <protection/>
    </xf>
    <xf numFmtId="183" fontId="3" fillId="35" borderId="142" xfId="0" applyNumberFormat="1" applyFont="1" applyFill="1" applyBorder="1" applyAlignment="1" applyProtection="1">
      <alignment horizontal="center" vertical="center"/>
      <protection/>
    </xf>
    <xf numFmtId="183" fontId="3" fillId="35" borderId="34" xfId="0" applyNumberFormat="1" applyFont="1" applyFill="1" applyBorder="1" applyAlignment="1" applyProtection="1">
      <alignment horizontal="center" vertical="center"/>
      <protection/>
    </xf>
    <xf numFmtId="0" fontId="0" fillId="35" borderId="34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16" fillId="35" borderId="36" xfId="0" applyFont="1" applyFill="1" applyBorder="1" applyAlignment="1">
      <alignment horizontal="center" vertical="center" wrapText="1"/>
    </xf>
    <xf numFmtId="182" fontId="3" fillId="35" borderId="28" xfId="0" applyNumberFormat="1" applyFont="1" applyFill="1" applyBorder="1" applyAlignment="1" applyProtection="1">
      <alignment horizontal="center" vertical="center"/>
      <protection/>
    </xf>
    <xf numFmtId="0" fontId="3" fillId="35" borderId="161" xfId="0" applyNumberFormat="1" applyFont="1" applyFill="1" applyBorder="1" applyAlignment="1" applyProtection="1">
      <alignment horizontal="center" vertical="center" wrapText="1"/>
      <protection/>
    </xf>
    <xf numFmtId="0" fontId="0" fillId="35" borderId="34" xfId="0" applyFont="1" applyFill="1" applyBorder="1" applyAlignment="1">
      <alignment horizontal="center" vertical="center" wrapText="1"/>
    </xf>
    <xf numFmtId="0" fontId="0" fillId="35" borderId="35" xfId="0" applyFont="1" applyFill="1" applyBorder="1" applyAlignment="1">
      <alignment horizontal="center" vertical="center" wrapText="1"/>
    </xf>
    <xf numFmtId="182" fontId="3" fillId="35" borderId="107" xfId="0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106" xfId="0" applyFont="1" applyFill="1" applyBorder="1" applyAlignment="1">
      <alignment horizontal="center" vertical="center" textRotation="90" wrapText="1"/>
    </xf>
    <xf numFmtId="0" fontId="0" fillId="35" borderId="61" xfId="0" applyFont="1" applyFill="1" applyBorder="1" applyAlignment="1">
      <alignment horizontal="center" vertical="center" textRotation="90" wrapText="1"/>
    </xf>
    <xf numFmtId="182" fontId="3" fillId="35" borderId="31" xfId="0" applyNumberFormat="1" applyFont="1" applyFill="1" applyBorder="1" applyAlignment="1" applyProtection="1">
      <alignment horizontal="center" vertical="center" wrapText="1"/>
      <protection/>
    </xf>
    <xf numFmtId="49" fontId="16" fillId="35" borderId="142" xfId="0" applyNumberFormat="1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vertical="center" wrapText="1"/>
    </xf>
    <xf numFmtId="0" fontId="0" fillId="35" borderId="35" xfId="0" applyFont="1" applyFill="1" applyBorder="1" applyAlignment="1">
      <alignment vertical="center" wrapText="1"/>
    </xf>
    <xf numFmtId="0" fontId="23" fillId="35" borderId="174" xfId="0" applyFont="1" applyFill="1" applyBorder="1" applyAlignment="1">
      <alignment horizontal="center" vertical="center" wrapText="1"/>
    </xf>
    <xf numFmtId="0" fontId="23" fillId="35" borderId="110" xfId="0" applyFont="1" applyFill="1" applyBorder="1" applyAlignment="1">
      <alignment horizontal="center" vertical="center" wrapText="1"/>
    </xf>
    <xf numFmtId="0" fontId="23" fillId="35" borderId="35" xfId="0" applyFont="1" applyFill="1" applyBorder="1" applyAlignment="1">
      <alignment horizontal="center" vertical="center" wrapText="1"/>
    </xf>
    <xf numFmtId="49" fontId="3" fillId="35" borderId="142" xfId="0" applyNumberFormat="1" applyFont="1" applyFill="1" applyBorder="1" applyAlignment="1">
      <alignment horizontal="center" vertical="center" wrapText="1"/>
    </xf>
    <xf numFmtId="0" fontId="21" fillId="35" borderId="34" xfId="0" applyFont="1" applyFill="1" applyBorder="1" applyAlignment="1">
      <alignment vertical="center" wrapText="1"/>
    </xf>
    <xf numFmtId="0" fontId="21" fillId="35" borderId="35" xfId="0" applyFont="1" applyFill="1" applyBorder="1" applyAlignment="1">
      <alignment vertical="center" wrapText="1"/>
    </xf>
    <xf numFmtId="49" fontId="3" fillId="35" borderId="176" xfId="0" applyNumberFormat="1" applyFont="1" applyFill="1" applyBorder="1" applyAlignment="1">
      <alignment horizontal="center" vertical="center" wrapText="1"/>
    </xf>
    <xf numFmtId="49" fontId="3" fillId="35" borderId="177" xfId="0" applyNumberFormat="1" applyFont="1" applyFill="1" applyBorder="1" applyAlignment="1">
      <alignment horizontal="center" vertical="center" wrapText="1"/>
    </xf>
    <xf numFmtId="49" fontId="3" fillId="35" borderId="178" xfId="0" applyNumberFormat="1" applyFont="1" applyFill="1" applyBorder="1" applyAlignment="1">
      <alignment horizontal="center" vertical="center" wrapText="1"/>
    </xf>
    <xf numFmtId="49" fontId="3" fillId="0" borderId="176" xfId="0" applyNumberFormat="1" applyFont="1" applyFill="1" applyBorder="1" applyAlignment="1" applyProtection="1">
      <alignment horizontal="center" vertical="center"/>
      <protection/>
    </xf>
    <xf numFmtId="49" fontId="3" fillId="0" borderId="177" xfId="0" applyNumberFormat="1" applyFont="1" applyFill="1" applyBorder="1" applyAlignment="1" applyProtection="1">
      <alignment horizontal="center" vertical="center"/>
      <protection/>
    </xf>
    <xf numFmtId="49" fontId="3" fillId="0" borderId="178" xfId="0" applyNumberFormat="1" applyFont="1" applyFill="1" applyBorder="1" applyAlignment="1" applyProtection="1">
      <alignment horizontal="center" vertical="center"/>
      <protection/>
    </xf>
    <xf numFmtId="49" fontId="16" fillId="35" borderId="175" xfId="0" applyNumberFormat="1" applyFont="1" applyFill="1" applyBorder="1" applyAlignment="1">
      <alignment horizontal="center" vertical="center" wrapText="1"/>
    </xf>
    <xf numFmtId="49" fontId="2" fillId="35" borderId="62" xfId="0" applyNumberFormat="1" applyFont="1" applyFill="1" applyBorder="1" applyAlignment="1">
      <alignment horizontal="center" vertical="center" wrapText="1"/>
    </xf>
    <xf numFmtId="49" fontId="16" fillId="35" borderId="128" xfId="0" applyNumberFormat="1" applyFont="1" applyFill="1" applyBorder="1" applyAlignment="1">
      <alignment horizontal="center" vertical="center" wrapText="1"/>
    </xf>
    <xf numFmtId="49" fontId="2" fillId="35" borderId="128" xfId="0" applyNumberFormat="1" applyFont="1" applyFill="1" applyBorder="1" applyAlignment="1">
      <alignment horizontal="center" vertical="center" wrapText="1"/>
    </xf>
    <xf numFmtId="49" fontId="16" fillId="35" borderId="36" xfId="0" applyNumberFormat="1" applyFont="1" applyFill="1" applyBorder="1" applyAlignment="1">
      <alignment horizontal="center" vertical="center" wrapText="1"/>
    </xf>
    <xf numFmtId="49" fontId="3" fillId="35" borderId="34" xfId="0" applyNumberFormat="1" applyFont="1" applyFill="1" applyBorder="1" applyAlignment="1">
      <alignment horizontal="center" vertical="center" wrapText="1"/>
    </xf>
    <xf numFmtId="49" fontId="3" fillId="35" borderId="35" xfId="0" applyNumberFormat="1" applyFont="1" applyFill="1" applyBorder="1" applyAlignment="1">
      <alignment horizontal="center" vertical="center" wrapText="1"/>
    </xf>
    <xf numFmtId="49" fontId="16" fillId="0" borderId="175" xfId="0" applyNumberFormat="1" applyFont="1" applyFill="1" applyBorder="1" applyAlignment="1" applyProtection="1">
      <alignment horizontal="center" vertical="center"/>
      <protection/>
    </xf>
    <xf numFmtId="0" fontId="36" fillId="0" borderId="63" xfId="0" applyFont="1" applyBorder="1" applyAlignment="1">
      <alignment vertical="center"/>
    </xf>
    <xf numFmtId="49" fontId="3" fillId="0" borderId="174" xfId="0" applyNumberFormat="1" applyFont="1" applyFill="1" applyBorder="1" applyAlignment="1" applyProtection="1">
      <alignment horizontal="center" vertical="center"/>
      <protection/>
    </xf>
    <xf numFmtId="49" fontId="3" fillId="0" borderId="111" xfId="0" applyNumberFormat="1" applyFont="1" applyFill="1" applyBorder="1" applyAlignment="1" applyProtection="1">
      <alignment horizontal="center" vertical="center"/>
      <protection/>
    </xf>
    <xf numFmtId="49" fontId="3" fillId="0" borderId="156" xfId="0" applyNumberFormat="1" applyFont="1" applyFill="1" applyBorder="1" applyAlignment="1" applyProtection="1">
      <alignment horizontal="center" vertical="center"/>
      <protection/>
    </xf>
    <xf numFmtId="49" fontId="3" fillId="0" borderId="112" xfId="0" applyNumberFormat="1" applyFont="1" applyFill="1" applyBorder="1" applyAlignment="1" applyProtection="1">
      <alignment horizontal="center" vertical="center"/>
      <protection/>
    </xf>
    <xf numFmtId="49" fontId="16" fillId="0" borderId="46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49" fontId="16" fillId="35" borderId="161" xfId="0" applyNumberFormat="1" applyFont="1" applyFill="1" applyBorder="1" applyAlignment="1">
      <alignment horizontal="center" vertical="center" wrapText="1"/>
    </xf>
    <xf numFmtId="49" fontId="34" fillId="35" borderId="35" xfId="0" applyNumberFormat="1" applyFont="1" applyFill="1" applyBorder="1" applyAlignment="1">
      <alignment horizontal="center" vertical="center" wrapText="1"/>
    </xf>
    <xf numFmtId="49" fontId="2" fillId="35" borderId="174" xfId="0" applyNumberFormat="1" applyFont="1" applyFill="1" applyBorder="1" applyAlignment="1">
      <alignment horizontal="center" vertical="center" wrapText="1"/>
    </xf>
    <xf numFmtId="0" fontId="0" fillId="35" borderId="111" xfId="0" applyFont="1" applyFill="1" applyBorder="1" applyAlignment="1">
      <alignment vertical="center"/>
    </xf>
    <xf numFmtId="0" fontId="0" fillId="35" borderId="112" xfId="0" applyFont="1" applyFill="1" applyBorder="1" applyAlignment="1">
      <alignment vertical="center"/>
    </xf>
    <xf numFmtId="184" fontId="16" fillId="0" borderId="48" xfId="0" applyNumberFormat="1" applyFont="1" applyFill="1" applyBorder="1" applyAlignment="1">
      <alignment horizontal="center" vertical="center" wrapText="1"/>
    </xf>
    <xf numFmtId="0" fontId="36" fillId="0" borderId="48" xfId="0" applyFont="1" applyBorder="1" applyAlignment="1">
      <alignment vertical="center" wrapText="1"/>
    </xf>
    <xf numFmtId="184" fontId="16" fillId="35" borderId="48" xfId="0" applyNumberFormat="1" applyFont="1" applyFill="1" applyBorder="1" applyAlignment="1" applyProtection="1">
      <alignment horizontal="center" vertical="center" wrapText="1"/>
      <protection/>
    </xf>
    <xf numFmtId="184" fontId="44" fillId="35" borderId="4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0" fillId="0" borderId="48" xfId="0" applyFont="1" applyBorder="1" applyAlignment="1">
      <alignment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4" fontId="16" fillId="0" borderId="64" xfId="0" applyNumberFormat="1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vertical="center" wrapText="1"/>
    </xf>
    <xf numFmtId="0" fontId="16" fillId="0" borderId="134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49" fontId="16" fillId="0" borderId="176" xfId="0" applyNumberFormat="1" applyFont="1" applyFill="1" applyBorder="1" applyAlignment="1">
      <alignment horizontal="center" vertical="center" wrapText="1"/>
    </xf>
    <xf numFmtId="49" fontId="16" fillId="0" borderId="177" xfId="0" applyNumberFormat="1" applyFont="1" applyFill="1" applyBorder="1" applyAlignment="1">
      <alignment horizontal="center" vertical="center" wrapText="1"/>
    </xf>
    <xf numFmtId="49" fontId="16" fillId="0" borderId="178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right" vertical="center" wrapText="1"/>
    </xf>
    <xf numFmtId="0" fontId="36" fillId="0" borderId="48" xfId="0" applyFont="1" applyFill="1" applyBorder="1" applyAlignment="1">
      <alignment vertical="center" wrapText="1"/>
    </xf>
    <xf numFmtId="184" fontId="16" fillId="0" borderId="48" xfId="0" applyNumberFormat="1" applyFont="1" applyFill="1" applyBorder="1" applyAlignment="1" applyProtection="1">
      <alignment horizontal="center" vertical="center" wrapText="1"/>
      <protection/>
    </xf>
    <xf numFmtId="184" fontId="44" fillId="0" borderId="48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3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23" fillId="0" borderId="174" xfId="0" applyFont="1" applyFill="1" applyBorder="1" applyAlignment="1">
      <alignment horizontal="center" vertical="center" wrapText="1"/>
    </xf>
    <xf numFmtId="0" fontId="23" fillId="0" borderId="110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vertical="center"/>
    </xf>
    <xf numFmtId="49" fontId="132" fillId="0" borderId="176" xfId="0" applyNumberFormat="1" applyFont="1" applyFill="1" applyBorder="1" applyAlignment="1" applyProtection="1">
      <alignment horizontal="center" vertical="center"/>
      <protection/>
    </xf>
    <xf numFmtId="49" fontId="132" fillId="0" borderId="177" xfId="0" applyNumberFormat="1" applyFont="1" applyFill="1" applyBorder="1" applyAlignment="1" applyProtection="1">
      <alignment horizontal="center" vertical="center"/>
      <protection/>
    </xf>
    <xf numFmtId="49" fontId="132" fillId="0" borderId="178" xfId="0" applyNumberFormat="1" applyFont="1" applyFill="1" applyBorder="1" applyAlignment="1" applyProtection="1">
      <alignment horizontal="center" vertical="center"/>
      <protection/>
    </xf>
    <xf numFmtId="49" fontId="2" fillId="0" borderId="174" xfId="0" applyNumberFormat="1" applyFont="1" applyFill="1" applyBorder="1" applyAlignment="1">
      <alignment horizontal="center" vertical="center" wrapText="1"/>
    </xf>
    <xf numFmtId="0" fontId="0" fillId="0" borderId="111" xfId="0" applyFont="1" applyFill="1" applyBorder="1" applyAlignment="1">
      <alignment vertical="center"/>
    </xf>
    <xf numFmtId="0" fontId="0" fillId="0" borderId="112" xfId="0" applyFont="1" applyFill="1" applyBorder="1" applyAlignment="1">
      <alignment vertical="center"/>
    </xf>
    <xf numFmtId="49" fontId="16" fillId="0" borderId="161" xfId="0" applyNumberFormat="1" applyFont="1" applyFill="1" applyBorder="1" applyAlignment="1">
      <alignment horizontal="center" vertical="center" wrapText="1"/>
    </xf>
    <xf numFmtId="49" fontId="34" fillId="0" borderId="35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top" wrapText="1"/>
    </xf>
    <xf numFmtId="0" fontId="0" fillId="0" borderId="53" xfId="0" applyFont="1" applyFill="1" applyBorder="1" applyAlignment="1">
      <alignment wrapText="1"/>
    </xf>
    <xf numFmtId="0" fontId="0" fillId="0" borderId="48" xfId="0" applyFont="1" applyFill="1" applyBorder="1" applyAlignment="1">
      <alignment wrapText="1"/>
    </xf>
    <xf numFmtId="0" fontId="2" fillId="0" borderId="73" xfId="0" applyNumberFormat="1" applyFont="1" applyFill="1" applyBorder="1" applyAlignment="1">
      <alignment horizontal="center" vertical="center" wrapText="1"/>
    </xf>
    <xf numFmtId="0" fontId="0" fillId="0" borderId="48" xfId="0" applyFill="1" applyBorder="1" applyAlignment="1">
      <alignment wrapText="1"/>
    </xf>
    <xf numFmtId="0" fontId="0" fillId="0" borderId="73" xfId="0" applyFill="1" applyBorder="1" applyAlignment="1">
      <alignment wrapText="1"/>
    </xf>
    <xf numFmtId="49" fontId="16" fillId="0" borderId="175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16" fillId="0" borderId="128" xfId="0" applyNumberFormat="1" applyFont="1" applyFill="1" applyBorder="1" applyAlignment="1">
      <alignment horizontal="center" vertical="center" wrapText="1"/>
    </xf>
    <xf numFmtId="49" fontId="2" fillId="0" borderId="128" xfId="0" applyNumberFormat="1" applyFont="1" applyFill="1" applyBorder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49" fontId="3" fillId="0" borderId="142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16" fillId="0" borderId="39" xfId="0" applyNumberFormat="1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06" xfId="0" applyFont="1" applyFill="1" applyBorder="1" applyAlignment="1">
      <alignment horizontal="center" vertical="center" textRotation="90" wrapText="1"/>
    </xf>
    <xf numFmtId="0" fontId="0" fillId="0" borderId="61" xfId="0" applyFont="1" applyFill="1" applyBorder="1" applyAlignment="1">
      <alignment horizontal="center" vertical="center" textRotation="90" wrapText="1"/>
    </xf>
    <xf numFmtId="0" fontId="0" fillId="0" borderId="158" xfId="0" applyFont="1" applyFill="1" applyBorder="1" applyAlignment="1">
      <alignment horizontal="center" vertical="center" wrapText="1"/>
    </xf>
    <xf numFmtId="0" fontId="0" fillId="0" borderId="159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wrapText="1"/>
    </xf>
    <xf numFmtId="49" fontId="3" fillId="0" borderId="179" xfId="0" applyNumberFormat="1" applyFont="1" applyFill="1" applyBorder="1" applyAlignment="1" applyProtection="1">
      <alignment horizontal="center" vertical="center"/>
      <protection/>
    </xf>
    <xf numFmtId="49" fontId="3" fillId="0" borderId="185" xfId="0" applyNumberFormat="1" applyFont="1" applyFill="1" applyBorder="1" applyAlignment="1" applyProtection="1">
      <alignment horizontal="center" vertical="center"/>
      <protection/>
    </xf>
    <xf numFmtId="49" fontId="3" fillId="0" borderId="180" xfId="0" applyNumberFormat="1" applyFont="1" applyFill="1" applyBorder="1" applyAlignment="1" applyProtection="1">
      <alignment horizontal="center" vertical="center"/>
      <protection/>
    </xf>
    <xf numFmtId="49" fontId="15" fillId="0" borderId="34" xfId="0" applyNumberFormat="1" applyFont="1" applyFill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15" fillId="0" borderId="36" xfId="0" applyFont="1" applyFill="1" applyBorder="1" applyAlignment="1">
      <alignment horizontal="center" vertical="center" wrapText="1"/>
    </xf>
    <xf numFmtId="182" fontId="15" fillId="35" borderId="164" xfId="0" applyNumberFormat="1" applyFont="1" applyFill="1" applyBorder="1" applyAlignment="1" applyProtection="1">
      <alignment horizontal="center" vertical="center" wrapText="1"/>
      <protection/>
    </xf>
    <xf numFmtId="182" fontId="15" fillId="35" borderId="0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>
      <alignment horizontal="center" vertical="center" wrapText="1"/>
    </xf>
    <xf numFmtId="0" fontId="0" fillId="35" borderId="42" xfId="0" applyFill="1" applyBorder="1" applyAlignment="1">
      <alignment horizontal="center" vertical="center" wrapText="1"/>
    </xf>
    <xf numFmtId="0" fontId="3" fillId="35" borderId="48" xfId="0" applyNumberFormat="1" applyFont="1" applyFill="1" applyBorder="1" applyAlignment="1" applyProtection="1">
      <alignment horizontal="center" vertical="center" textRotation="90"/>
      <protection/>
    </xf>
    <xf numFmtId="182" fontId="3" fillId="35" borderId="48" xfId="0" applyNumberFormat="1" applyFont="1" applyFill="1" applyBorder="1" applyAlignment="1" applyProtection="1">
      <alignment horizontal="center" vertical="center"/>
      <protection/>
    </xf>
    <xf numFmtId="0" fontId="3" fillId="35" borderId="48" xfId="0" applyNumberFormat="1" applyFont="1" applyFill="1" applyBorder="1" applyAlignment="1" applyProtection="1">
      <alignment horizontal="center" vertical="center" wrapText="1"/>
      <protection/>
    </xf>
    <xf numFmtId="0" fontId="0" fillId="35" borderId="48" xfId="0" applyFont="1" applyFill="1" applyBorder="1" applyAlignment="1">
      <alignment horizontal="center" vertical="center" wrapText="1"/>
    </xf>
    <xf numFmtId="182" fontId="3" fillId="35" borderId="48" xfId="0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48" xfId="0" applyFont="1" applyFill="1" applyBorder="1" applyAlignment="1">
      <alignment horizontal="center" vertical="center" textRotation="90" wrapText="1"/>
    </xf>
    <xf numFmtId="182" fontId="3" fillId="35" borderId="48" xfId="0" applyNumberFormat="1" applyFont="1" applyFill="1" applyBorder="1" applyAlignment="1" applyProtection="1">
      <alignment horizontal="center" vertical="center" wrapText="1"/>
      <protection/>
    </xf>
    <xf numFmtId="0" fontId="3" fillId="35" borderId="48" xfId="0" applyNumberFormat="1" applyFont="1" applyFill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55"/>
  <sheetViews>
    <sheetView view="pageBreakPreview" zoomScale="75" zoomScaleNormal="50" zoomScaleSheetLayoutView="75" zoomScalePageLayoutView="0" workbookViewId="0" topLeftCell="A16">
      <selection activeCell="B46" sqref="B46"/>
    </sheetView>
  </sheetViews>
  <sheetFormatPr defaultColWidth="9.00390625" defaultRowHeight="12.75"/>
  <cols>
    <col min="1" max="1" width="13.75390625" style="1355" customWidth="1"/>
    <col min="2" max="2" width="75.25390625" style="1242" customWidth="1"/>
    <col min="3" max="3" width="5.875" style="1356" customWidth="1"/>
    <col min="4" max="4" width="9.75390625" style="1357" customWidth="1"/>
    <col min="5" max="5" width="5.25390625" style="1357" customWidth="1"/>
    <col min="6" max="6" width="5.125" style="1356" customWidth="1"/>
    <col min="7" max="7" width="11.00390625" style="1356" hidden="1" customWidth="1"/>
    <col min="8" max="8" width="10.125" style="1356" hidden="1" customWidth="1"/>
    <col min="9" max="9" width="9.00390625" style="1242" customWidth="1"/>
    <col min="10" max="10" width="8.25390625" style="1242" customWidth="1"/>
    <col min="11" max="12" width="7.375" style="1242" customWidth="1"/>
    <col min="13" max="13" width="7.375" style="1242" hidden="1" customWidth="1"/>
    <col min="14" max="14" width="21.125" style="1242" customWidth="1"/>
    <col min="15" max="15" width="7.625" style="25" hidden="1" customWidth="1"/>
    <col min="16" max="16" width="6.625" style="25" hidden="1" customWidth="1"/>
    <col min="17" max="17" width="9.25390625" style="25" hidden="1" customWidth="1"/>
    <col min="18" max="18" width="43.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8" width="0" style="25" hidden="1" customWidth="1"/>
    <col min="39" max="43" width="0" style="1225" hidden="1" customWidth="1"/>
    <col min="44" max="44" width="0" style="1359" hidden="1" customWidth="1"/>
    <col min="45" max="45" width="41.625" style="1225" customWidth="1"/>
    <col min="46" max="46" width="12.75390625" style="1360" bestFit="1" customWidth="1"/>
    <col min="47" max="51" width="12.75390625" style="1225" bestFit="1" customWidth="1"/>
    <col min="52" max="16384" width="9.125" style="25" customWidth="1"/>
  </cols>
  <sheetData>
    <row r="1" spans="1:51" s="906" customFormat="1" ht="19.5" thickBot="1">
      <c r="A1" s="3114" t="s">
        <v>306</v>
      </c>
      <c r="B1" s="3115"/>
      <c r="C1" s="3115"/>
      <c r="D1" s="3115"/>
      <c r="E1" s="3115"/>
      <c r="F1" s="3115"/>
      <c r="G1" s="3115"/>
      <c r="H1" s="3115"/>
      <c r="I1" s="3115"/>
      <c r="J1" s="3115"/>
      <c r="K1" s="3115"/>
      <c r="L1" s="3115"/>
      <c r="M1" s="3115"/>
      <c r="N1" s="3116"/>
      <c r="O1" s="3116"/>
      <c r="P1" s="3116"/>
      <c r="Q1" s="3116"/>
      <c r="R1" s="3116"/>
      <c r="S1" s="3116"/>
      <c r="T1" s="3116"/>
      <c r="U1" s="3116"/>
      <c r="V1" s="3116"/>
      <c r="W1" s="3116"/>
      <c r="X1" s="3116"/>
      <c r="Y1" s="3117"/>
      <c r="AM1" s="1214"/>
      <c r="AN1" s="1214"/>
      <c r="AO1" s="1214"/>
      <c r="AP1" s="1214"/>
      <c r="AQ1" s="1214"/>
      <c r="AR1" s="2089"/>
      <c r="AS1" s="1214"/>
      <c r="AT1" s="1227"/>
      <c r="AU1" s="1214"/>
      <c r="AV1" s="1214"/>
      <c r="AW1" s="1214"/>
      <c r="AX1" s="1214"/>
      <c r="AY1" s="1214"/>
    </row>
    <row r="2" spans="1:51" s="906" customFormat="1" ht="39.75" customHeight="1" thickBot="1">
      <c r="A2" s="3118" t="s">
        <v>41</v>
      </c>
      <c r="B2" s="3119" t="s">
        <v>42</v>
      </c>
      <c r="C2" s="3120" t="s">
        <v>238</v>
      </c>
      <c r="D2" s="3121"/>
      <c r="E2" s="3121"/>
      <c r="F2" s="3122"/>
      <c r="G2" s="3123" t="s">
        <v>43</v>
      </c>
      <c r="H2" s="3126" t="s">
        <v>44</v>
      </c>
      <c r="I2" s="3126"/>
      <c r="J2" s="3126"/>
      <c r="K2" s="3126"/>
      <c r="L2" s="3126"/>
      <c r="M2" s="29"/>
      <c r="N2" s="3127" t="s">
        <v>304</v>
      </c>
      <c r="O2" s="3128"/>
      <c r="P2" s="3128"/>
      <c r="Q2" s="3128"/>
      <c r="R2" s="3128"/>
      <c r="S2" s="3128"/>
      <c r="T2" s="3128"/>
      <c r="U2" s="3128"/>
      <c r="V2" s="3128"/>
      <c r="W2" s="3128"/>
      <c r="X2" s="3128"/>
      <c r="Y2" s="3129"/>
      <c r="AM2" s="1214"/>
      <c r="AN2" s="1214"/>
      <c r="AO2" s="1214"/>
      <c r="AP2" s="1214"/>
      <c r="AQ2" s="1214"/>
      <c r="AR2" s="2089"/>
      <c r="AS2" s="3108" t="s">
        <v>259</v>
      </c>
      <c r="AT2" s="1227"/>
      <c r="AU2" s="1214"/>
      <c r="AV2" s="1214"/>
      <c r="AW2" s="1214"/>
      <c r="AX2" s="1214"/>
      <c r="AY2" s="1214"/>
    </row>
    <row r="3" spans="1:51" s="906" customFormat="1" ht="12.75" customHeight="1" thickBot="1">
      <c r="A3" s="3118"/>
      <c r="B3" s="3119"/>
      <c r="C3" s="3109" t="s">
        <v>110</v>
      </c>
      <c r="D3" s="3109" t="s">
        <v>111</v>
      </c>
      <c r="E3" s="3110" t="s">
        <v>112</v>
      </c>
      <c r="F3" s="3111"/>
      <c r="G3" s="3124"/>
      <c r="H3" s="3097" t="s">
        <v>46</v>
      </c>
      <c r="I3" s="3098" t="s">
        <v>47</v>
      </c>
      <c r="J3" s="3098"/>
      <c r="K3" s="3098"/>
      <c r="L3" s="3098"/>
      <c r="M3" s="3099" t="s">
        <v>48</v>
      </c>
      <c r="N3" s="3130"/>
      <c r="O3" s="3131"/>
      <c r="P3" s="3131"/>
      <c r="Q3" s="3131"/>
      <c r="R3" s="3131"/>
      <c r="S3" s="3131"/>
      <c r="T3" s="3131"/>
      <c r="U3" s="3131"/>
      <c r="V3" s="3131"/>
      <c r="W3" s="3131"/>
      <c r="X3" s="3131"/>
      <c r="Y3" s="3132"/>
      <c r="AM3" s="1214"/>
      <c r="AN3" s="1214"/>
      <c r="AO3" s="1214"/>
      <c r="AP3" s="1214"/>
      <c r="AQ3" s="1214"/>
      <c r="AR3" s="2089"/>
      <c r="AS3" s="3108"/>
      <c r="AT3" s="1227"/>
      <c r="AU3" s="1214"/>
      <c r="AV3" s="1214"/>
      <c r="AW3" s="1214"/>
      <c r="AX3" s="1214"/>
      <c r="AY3" s="1214"/>
    </row>
    <row r="4" spans="1:51" s="906" customFormat="1" ht="32.25" customHeight="1" thickBot="1">
      <c r="A4" s="3118"/>
      <c r="B4" s="3119"/>
      <c r="C4" s="3102"/>
      <c r="D4" s="3102"/>
      <c r="E4" s="3112"/>
      <c r="F4" s="3113"/>
      <c r="G4" s="3124"/>
      <c r="H4" s="3097"/>
      <c r="I4" s="3100" t="s">
        <v>53</v>
      </c>
      <c r="J4" s="3100" t="s">
        <v>54</v>
      </c>
      <c r="K4" s="3100" t="s">
        <v>55</v>
      </c>
      <c r="L4" s="3100" t="s">
        <v>56</v>
      </c>
      <c r="M4" s="3099"/>
      <c r="N4" s="3130"/>
      <c r="O4" s="3131"/>
      <c r="P4" s="3131"/>
      <c r="Q4" s="3131"/>
      <c r="R4" s="3131"/>
      <c r="S4" s="3131"/>
      <c r="T4" s="3131"/>
      <c r="U4" s="3131"/>
      <c r="V4" s="3131"/>
      <c r="W4" s="3131"/>
      <c r="X4" s="3131"/>
      <c r="Y4" s="3132"/>
      <c r="AM4" s="1214"/>
      <c r="AN4" s="1214"/>
      <c r="AO4" s="1214"/>
      <c r="AP4" s="1214"/>
      <c r="AQ4" s="1214"/>
      <c r="AR4" s="2089"/>
      <c r="AS4" s="3108"/>
      <c r="AT4" s="1227"/>
      <c r="AU4" s="1214"/>
      <c r="AV4" s="1214"/>
      <c r="AW4" s="1214"/>
      <c r="AX4" s="1214"/>
      <c r="AY4" s="1214"/>
    </row>
    <row r="5" spans="1:51" s="906" customFormat="1" ht="19.5" thickBot="1">
      <c r="A5" s="3118"/>
      <c r="B5" s="3119"/>
      <c r="C5" s="3102"/>
      <c r="D5" s="3102"/>
      <c r="E5" s="3101" t="s">
        <v>113</v>
      </c>
      <c r="F5" s="3104" t="s">
        <v>114</v>
      </c>
      <c r="G5" s="3124"/>
      <c r="H5" s="3097"/>
      <c r="I5" s="3100"/>
      <c r="J5" s="3100"/>
      <c r="K5" s="3100"/>
      <c r="L5" s="3100"/>
      <c r="M5" s="3099"/>
      <c r="N5" s="3130"/>
      <c r="O5" s="3131"/>
      <c r="P5" s="3131"/>
      <c r="Q5" s="3131"/>
      <c r="R5" s="3131"/>
      <c r="S5" s="3131"/>
      <c r="T5" s="3131"/>
      <c r="U5" s="3131"/>
      <c r="V5" s="3131"/>
      <c r="W5" s="3131"/>
      <c r="X5" s="3131"/>
      <c r="Y5" s="3132"/>
      <c r="AM5" s="1215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2090" t="s">
        <v>242</v>
      </c>
      <c r="AS5" s="3108"/>
      <c r="AT5" s="1227"/>
      <c r="AU5" s="1214"/>
      <c r="AV5" s="1214"/>
      <c r="AW5" s="1214"/>
      <c r="AX5" s="1214"/>
      <c r="AY5" s="1214"/>
    </row>
    <row r="6" spans="1:51" s="906" customFormat="1" ht="19.5" customHeight="1" thickBot="1">
      <c r="A6" s="3118"/>
      <c r="B6" s="3119"/>
      <c r="C6" s="3102"/>
      <c r="D6" s="3102"/>
      <c r="E6" s="3102"/>
      <c r="F6" s="3105"/>
      <c r="G6" s="3124"/>
      <c r="H6" s="3097"/>
      <c r="I6" s="3100"/>
      <c r="J6" s="3100"/>
      <c r="K6" s="3100"/>
      <c r="L6" s="3100"/>
      <c r="M6" s="3099"/>
      <c r="N6" s="3130"/>
      <c r="O6" s="3131"/>
      <c r="P6" s="3131"/>
      <c r="Q6" s="3131"/>
      <c r="R6" s="3131"/>
      <c r="S6" s="3131"/>
      <c r="T6" s="3131"/>
      <c r="U6" s="3131"/>
      <c r="V6" s="3131"/>
      <c r="W6" s="3131"/>
      <c r="X6" s="3131"/>
      <c r="Y6" s="3132"/>
      <c r="AM6" s="1214"/>
      <c r="AN6" s="1214"/>
      <c r="AO6" s="1214"/>
      <c r="AP6" s="1214"/>
      <c r="AQ6" s="1214"/>
      <c r="AR6" s="2089"/>
      <c r="AS6" s="3108"/>
      <c r="AT6" s="1227"/>
      <c r="AU6" s="1214"/>
      <c r="AV6" s="1214"/>
      <c r="AW6" s="1214"/>
      <c r="AX6" s="1214"/>
      <c r="AY6" s="1214"/>
    </row>
    <row r="7" spans="1:51" s="906" customFormat="1" ht="18.75" customHeight="1">
      <c r="A7" s="3118"/>
      <c r="B7" s="3119"/>
      <c r="C7" s="3103"/>
      <c r="D7" s="3103"/>
      <c r="E7" s="3103"/>
      <c r="F7" s="3106"/>
      <c r="G7" s="3125"/>
      <c r="H7" s="3097"/>
      <c r="I7" s="3100"/>
      <c r="J7" s="3100"/>
      <c r="K7" s="3100"/>
      <c r="L7" s="3100"/>
      <c r="M7" s="3099"/>
      <c r="N7" s="3133"/>
      <c r="O7" s="3134"/>
      <c r="P7" s="3134"/>
      <c r="Q7" s="3134"/>
      <c r="R7" s="3134"/>
      <c r="S7" s="3134"/>
      <c r="T7" s="3134"/>
      <c r="U7" s="3134"/>
      <c r="V7" s="3134"/>
      <c r="W7" s="3134"/>
      <c r="X7" s="3134"/>
      <c r="Y7" s="3135"/>
      <c r="AM7" s="1214"/>
      <c r="AN7" s="1214"/>
      <c r="AO7" s="1214"/>
      <c r="AP7" s="1214"/>
      <c r="AQ7" s="1214"/>
      <c r="AR7" s="2089"/>
      <c r="AS7" s="3108"/>
      <c r="AT7" s="1227"/>
      <c r="AU7" s="1214"/>
      <c r="AV7" s="1214"/>
      <c r="AW7" s="1214"/>
      <c r="AX7" s="1214"/>
      <c r="AY7" s="1214"/>
    </row>
    <row r="8" spans="1:51" s="906" customFormat="1" ht="18.75">
      <c r="A8" s="34">
        <v>1</v>
      </c>
      <c r="B8" s="35">
        <v>2</v>
      </c>
      <c r="C8" s="36">
        <v>3</v>
      </c>
      <c r="D8" s="36">
        <v>4</v>
      </c>
      <c r="E8" s="257">
        <v>5</v>
      </c>
      <c r="F8" s="37">
        <v>6</v>
      </c>
      <c r="G8" s="38">
        <v>7</v>
      </c>
      <c r="H8" s="39">
        <v>8</v>
      </c>
      <c r="I8" s="36">
        <v>9</v>
      </c>
      <c r="J8" s="36">
        <v>10</v>
      </c>
      <c r="K8" s="36">
        <v>11</v>
      </c>
      <c r="L8" s="36">
        <v>12</v>
      </c>
      <c r="M8" s="37">
        <v>13</v>
      </c>
      <c r="N8" s="1908">
        <v>14</v>
      </c>
      <c r="O8" s="36">
        <v>15</v>
      </c>
      <c r="P8" s="1909">
        <v>16</v>
      </c>
      <c r="Q8" s="39">
        <v>17</v>
      </c>
      <c r="R8" s="36">
        <v>18</v>
      </c>
      <c r="S8" s="1909">
        <v>19</v>
      </c>
      <c r="T8" s="918">
        <v>21</v>
      </c>
      <c r="U8" s="914">
        <v>22</v>
      </c>
      <c r="V8" s="2094">
        <v>23</v>
      </c>
      <c r="W8" s="918">
        <v>24</v>
      </c>
      <c r="X8" s="914">
        <v>25</v>
      </c>
      <c r="Y8" s="2094">
        <v>26</v>
      </c>
      <c r="AM8" s="1213"/>
      <c r="AN8" s="1213"/>
      <c r="AO8" s="1213"/>
      <c r="AP8" s="1213"/>
      <c r="AQ8" s="1213"/>
      <c r="AR8" s="2095"/>
      <c r="AS8" s="1213"/>
      <c r="AT8" s="1228">
        <v>1</v>
      </c>
      <c r="AU8" s="1215" t="s">
        <v>239</v>
      </c>
      <c r="AV8" s="1215" t="s">
        <v>240</v>
      </c>
      <c r="AW8" s="1215">
        <v>3</v>
      </c>
      <c r="AX8" s="1215" t="s">
        <v>241</v>
      </c>
      <c r="AY8" s="1215" t="s">
        <v>242</v>
      </c>
    </row>
    <row r="9" spans="1:51" s="250" customFormat="1" ht="19.5" customHeight="1">
      <c r="A9" s="3107" t="s">
        <v>305</v>
      </c>
      <c r="B9" s="3107"/>
      <c r="C9" s="3107"/>
      <c r="D9" s="3107"/>
      <c r="E9" s="3107"/>
      <c r="F9" s="3107"/>
      <c r="G9" s="3107"/>
      <c r="H9" s="3107"/>
      <c r="I9" s="3107"/>
      <c r="J9" s="3107"/>
      <c r="K9" s="3107"/>
      <c r="L9" s="3107"/>
      <c r="M9" s="3107"/>
      <c r="N9" s="3107"/>
      <c r="O9" s="3107"/>
      <c r="P9" s="3107"/>
      <c r="Q9" s="3107"/>
      <c r="R9" s="3107"/>
      <c r="S9" s="3107"/>
      <c r="T9" s="3107"/>
      <c r="U9" s="3107"/>
      <c r="V9" s="3107"/>
      <c r="W9" s="3107"/>
      <c r="X9" s="3107"/>
      <c r="Y9" s="3107"/>
      <c r="Z9" s="3107"/>
      <c r="AA9" s="3107"/>
      <c r="AB9" s="3107"/>
      <c r="AC9" s="3107"/>
      <c r="AD9" s="3107"/>
      <c r="AE9" s="3107"/>
      <c r="AF9" s="3107"/>
      <c r="AG9" s="3107"/>
      <c r="AH9" s="3107"/>
      <c r="AI9" s="3107"/>
      <c r="AJ9" s="3107"/>
      <c r="AK9" s="3107"/>
      <c r="AL9" s="3107"/>
      <c r="AM9" s="3107"/>
      <c r="AN9" s="3107"/>
      <c r="AO9" s="3107"/>
      <c r="AP9" s="3107"/>
      <c r="AQ9" s="3107"/>
      <c r="AR9" s="3107"/>
      <c r="AS9" s="3107"/>
      <c r="AT9" s="2091"/>
      <c r="AU9" s="1224"/>
      <c r="AV9" s="1224"/>
      <c r="AW9" s="1224"/>
      <c r="AX9" s="1224"/>
      <c r="AY9" s="1224"/>
    </row>
    <row r="10" spans="1:46" ht="18.75">
      <c r="A10" s="1910" t="s">
        <v>36</v>
      </c>
      <c r="B10" s="2760" t="s">
        <v>67</v>
      </c>
      <c r="C10" s="2761"/>
      <c r="D10" s="2762"/>
      <c r="E10" s="2763"/>
      <c r="F10" s="2764"/>
      <c r="G10" s="2765"/>
      <c r="H10" s="2766">
        <v>135</v>
      </c>
      <c r="I10" s="2767"/>
      <c r="J10" s="2768"/>
      <c r="K10" s="2768"/>
      <c r="L10" s="2768"/>
      <c r="M10" s="2769"/>
      <c r="N10" s="2770"/>
      <c r="O10" s="868"/>
      <c r="P10" s="1911"/>
      <c r="Q10" s="427"/>
      <c r="R10" s="1912"/>
      <c r="S10" s="282"/>
      <c r="AM10" s="1358"/>
      <c r="AN10" s="1358"/>
      <c r="AO10" s="1358"/>
      <c r="AP10" s="1358"/>
      <c r="AQ10" s="1358"/>
      <c r="AR10" s="2096"/>
      <c r="AS10" s="1358"/>
      <c r="AT10" s="1360" t="s">
        <v>456</v>
      </c>
    </row>
    <row r="11" spans="1:19" ht="19.5">
      <c r="A11" s="1913"/>
      <c r="B11" s="2771" t="s">
        <v>64</v>
      </c>
      <c r="C11" s="2772">
        <v>1</v>
      </c>
      <c r="D11" s="2773"/>
      <c r="E11" s="2697"/>
      <c r="F11" s="2774"/>
      <c r="G11" s="2775">
        <v>1.5</v>
      </c>
      <c r="H11" s="2776">
        <v>45</v>
      </c>
      <c r="I11" s="2772">
        <v>15</v>
      </c>
      <c r="J11" s="2777">
        <v>15</v>
      </c>
      <c r="K11" s="2777"/>
      <c r="L11" s="2777"/>
      <c r="M11" s="2778">
        <v>30</v>
      </c>
      <c r="N11" s="2779">
        <v>1</v>
      </c>
      <c r="O11" s="696"/>
      <c r="P11" s="825"/>
      <c r="Q11" s="826"/>
      <c r="R11" s="827"/>
      <c r="S11" s="828"/>
    </row>
    <row r="12" spans="1:19" ht="18.75">
      <c r="A12" s="1891"/>
      <c r="B12" s="1946" t="s">
        <v>68</v>
      </c>
      <c r="C12" s="1947"/>
      <c r="D12" s="1948">
        <v>1</v>
      </c>
      <c r="E12" s="1948"/>
      <c r="F12" s="1949"/>
      <c r="G12" s="1950">
        <v>4</v>
      </c>
      <c r="H12" s="1951">
        <v>120</v>
      </c>
      <c r="I12" s="1952"/>
      <c r="J12" s="1948"/>
      <c r="K12" s="1948"/>
      <c r="L12" s="1948"/>
      <c r="M12" s="1949"/>
      <c r="N12" s="1947" t="s">
        <v>219</v>
      </c>
      <c r="O12" s="1893"/>
      <c r="P12" s="1894"/>
      <c r="Q12" s="1895"/>
      <c r="R12" s="1896"/>
      <c r="S12" s="1897"/>
    </row>
    <row r="13" spans="1:51" s="2787" customFormat="1" ht="19.5">
      <c r="A13" s="2780" t="s">
        <v>283</v>
      </c>
      <c r="B13" s="2781" t="s">
        <v>215</v>
      </c>
      <c r="C13" s="2782"/>
      <c r="D13" s="2783"/>
      <c r="E13" s="2783"/>
      <c r="F13" s="2784"/>
      <c r="G13" s="2785"/>
      <c r="H13" s="2785">
        <v>90</v>
      </c>
      <c r="I13" s="2786"/>
      <c r="J13" s="2783"/>
      <c r="K13" s="2783"/>
      <c r="L13" s="2783"/>
      <c r="M13" s="2784"/>
      <c r="N13" s="2782"/>
      <c r="O13" s="2698"/>
      <c r="P13" s="2699"/>
      <c r="Q13" s="2700"/>
      <c r="R13" s="2698"/>
      <c r="S13" s="2698"/>
      <c r="AM13" s="2788"/>
      <c r="AN13" s="2788"/>
      <c r="AO13" s="2788"/>
      <c r="AP13" s="2788"/>
      <c r="AQ13" s="2788"/>
      <c r="AR13" s="2789"/>
      <c r="AS13" s="2788"/>
      <c r="AT13" s="2790"/>
      <c r="AU13" s="2788"/>
      <c r="AV13" s="2788"/>
      <c r="AW13" s="2788"/>
      <c r="AX13" s="2788"/>
      <c r="AY13" s="2788"/>
    </row>
    <row r="14" spans="1:51" s="2787" customFormat="1" ht="19.5">
      <c r="A14" s="2791"/>
      <c r="B14" s="2792" t="s">
        <v>71</v>
      </c>
      <c r="C14" s="2793"/>
      <c r="D14" s="2794">
        <v>1</v>
      </c>
      <c r="E14" s="2795"/>
      <c r="F14" s="2796"/>
      <c r="G14" s="2797">
        <v>2</v>
      </c>
      <c r="H14" s="2797">
        <v>60</v>
      </c>
      <c r="I14" s="2798">
        <v>15</v>
      </c>
      <c r="J14" s="2794">
        <v>8</v>
      </c>
      <c r="K14" s="2794"/>
      <c r="L14" s="2794">
        <v>7</v>
      </c>
      <c r="M14" s="2799">
        <v>46</v>
      </c>
      <c r="N14" s="2798">
        <v>1</v>
      </c>
      <c r="O14" s="2708"/>
      <c r="P14" s="2709"/>
      <c r="Q14" s="2710"/>
      <c r="R14" s="2708"/>
      <c r="S14" s="2708"/>
      <c r="AM14" s="2788"/>
      <c r="AN14" s="2788"/>
      <c r="AO14" s="2788"/>
      <c r="AP14" s="2788"/>
      <c r="AQ14" s="2788"/>
      <c r="AR14" s="2789"/>
      <c r="AS14" s="2788"/>
      <c r="AT14" s="2790"/>
      <c r="AU14" s="2788"/>
      <c r="AV14" s="2788"/>
      <c r="AW14" s="2788"/>
      <c r="AX14" s="2788"/>
      <c r="AY14" s="2788"/>
    </row>
    <row r="15" spans="1:51" s="2787" customFormat="1" ht="18.75">
      <c r="A15" s="2791" t="s">
        <v>251</v>
      </c>
      <c r="B15" s="2800" t="s">
        <v>158</v>
      </c>
      <c r="C15" s="2801"/>
      <c r="D15" s="2802"/>
      <c r="E15" s="2802"/>
      <c r="F15" s="2803"/>
      <c r="G15" s="2804"/>
      <c r="H15" s="2805">
        <v>450</v>
      </c>
      <c r="I15" s="2770"/>
      <c r="J15" s="2806"/>
      <c r="K15" s="2807"/>
      <c r="L15" s="2807"/>
      <c r="M15" s="2808"/>
      <c r="N15" s="2809"/>
      <c r="O15" s="2713"/>
      <c r="P15" s="2714"/>
      <c r="Q15" s="2715"/>
      <c r="R15" s="2713"/>
      <c r="S15" s="2713"/>
      <c r="AM15" s="2788"/>
      <c r="AN15" s="2788"/>
      <c r="AO15" s="2788"/>
      <c r="AP15" s="2788"/>
      <c r="AQ15" s="2788"/>
      <c r="AR15" s="2789"/>
      <c r="AS15" s="2788"/>
      <c r="AT15" s="2790"/>
      <c r="AU15" s="2788"/>
      <c r="AV15" s="2788"/>
      <c r="AW15" s="2788"/>
      <c r="AX15" s="2788"/>
      <c r="AY15" s="2788"/>
    </row>
    <row r="16" spans="1:51" s="2787" customFormat="1" ht="18.75">
      <c r="A16" s="2810"/>
      <c r="B16" s="2811" t="s">
        <v>71</v>
      </c>
      <c r="C16" s="2812" t="s">
        <v>72</v>
      </c>
      <c r="D16" s="2813"/>
      <c r="E16" s="2814"/>
      <c r="F16" s="2815"/>
      <c r="G16" s="2816">
        <v>7</v>
      </c>
      <c r="H16" s="2817">
        <v>210</v>
      </c>
      <c r="I16" s="2818">
        <v>105</v>
      </c>
      <c r="J16" s="2819">
        <v>45</v>
      </c>
      <c r="K16" s="2820"/>
      <c r="L16" s="2820">
        <v>60</v>
      </c>
      <c r="M16" s="2821">
        <v>105</v>
      </c>
      <c r="N16" s="2822">
        <v>7</v>
      </c>
      <c r="O16" s="2718"/>
      <c r="P16" s="2719"/>
      <c r="Q16" s="2720"/>
      <c r="R16" s="2718"/>
      <c r="S16" s="2718"/>
      <c r="AM16" s="2788"/>
      <c r="AN16" s="2788"/>
      <c r="AO16" s="2788"/>
      <c r="AP16" s="2788"/>
      <c r="AQ16" s="2788"/>
      <c r="AR16" s="2789"/>
      <c r="AS16" s="2788"/>
      <c r="AT16" s="2790"/>
      <c r="AU16" s="2788"/>
      <c r="AV16" s="2788"/>
      <c r="AW16" s="2788"/>
      <c r="AX16" s="2788"/>
      <c r="AY16" s="2788"/>
    </row>
    <row r="17" spans="1:51" s="2787" customFormat="1" ht="18.75">
      <c r="A17" s="2810" t="s">
        <v>285</v>
      </c>
      <c r="B17" s="2823" t="s">
        <v>157</v>
      </c>
      <c r="C17" s="2812"/>
      <c r="D17" s="2813"/>
      <c r="E17" s="2814"/>
      <c r="F17" s="2815"/>
      <c r="G17" s="2816"/>
      <c r="H17" s="2824">
        <v>90</v>
      </c>
      <c r="I17" s="2818"/>
      <c r="J17" s="2819"/>
      <c r="K17" s="2820"/>
      <c r="L17" s="2820"/>
      <c r="M17" s="2821"/>
      <c r="N17" s="2822"/>
      <c r="O17" s="2718"/>
      <c r="P17" s="2719"/>
      <c r="Q17" s="2720"/>
      <c r="R17" s="2718"/>
      <c r="S17" s="2718"/>
      <c r="AM17" s="2788"/>
      <c r="AN17" s="2788"/>
      <c r="AO17" s="2788"/>
      <c r="AP17" s="2788"/>
      <c r="AQ17" s="2788"/>
      <c r="AR17" s="2789"/>
      <c r="AS17" s="2788"/>
      <c r="AT17" s="2790"/>
      <c r="AU17" s="2788"/>
      <c r="AV17" s="2788"/>
      <c r="AW17" s="2788"/>
      <c r="AX17" s="2788"/>
      <c r="AY17" s="2788"/>
    </row>
    <row r="18" spans="1:51" s="2787" customFormat="1" ht="18.75">
      <c r="A18" s="2810"/>
      <c r="B18" s="2811" t="s">
        <v>71</v>
      </c>
      <c r="C18" s="2825"/>
      <c r="D18" s="2806">
        <v>1</v>
      </c>
      <c r="E18" s="2802"/>
      <c r="F18" s="2803"/>
      <c r="G18" s="2816">
        <v>3</v>
      </c>
      <c r="H18" s="2824">
        <v>90</v>
      </c>
      <c r="I18" s="2818">
        <v>45</v>
      </c>
      <c r="J18" s="2819">
        <v>15</v>
      </c>
      <c r="K18" s="2820"/>
      <c r="L18" s="2820">
        <v>30</v>
      </c>
      <c r="M18" s="2821">
        <v>45</v>
      </c>
      <c r="N18" s="2826">
        <v>3</v>
      </c>
      <c r="O18" s="2713"/>
      <c r="P18" s="2714"/>
      <c r="Q18" s="2720"/>
      <c r="R18" s="2718"/>
      <c r="S18" s="2718"/>
      <c r="AM18" s="2788"/>
      <c r="AN18" s="2788"/>
      <c r="AO18" s="2788"/>
      <c r="AP18" s="2788"/>
      <c r="AQ18" s="2788"/>
      <c r="AR18" s="2789"/>
      <c r="AS18" s="2788"/>
      <c r="AT18" s="2790"/>
      <c r="AU18" s="2788"/>
      <c r="AV18" s="2788"/>
      <c r="AW18" s="2788"/>
      <c r="AX18" s="2788"/>
      <c r="AY18" s="2788"/>
    </row>
    <row r="19" spans="1:51" s="2787" customFormat="1" ht="19.5">
      <c r="A19" s="2810" t="s">
        <v>39</v>
      </c>
      <c r="B19" s="2827" t="s">
        <v>69</v>
      </c>
      <c r="C19" s="2828"/>
      <c r="D19" s="2802"/>
      <c r="E19" s="2802"/>
      <c r="F19" s="2829"/>
      <c r="G19" s="2830"/>
      <c r="H19" s="2805">
        <v>120</v>
      </c>
      <c r="I19" s="2831"/>
      <c r="J19" s="2819"/>
      <c r="K19" s="2820"/>
      <c r="L19" s="2820"/>
      <c r="M19" s="2832"/>
      <c r="N19" s="2833"/>
      <c r="O19" s="2713"/>
      <c r="P19" s="2714"/>
      <c r="Q19" s="2720"/>
      <c r="R19" s="2718"/>
      <c r="S19" s="2718"/>
      <c r="AM19" s="2788"/>
      <c r="AN19" s="2788"/>
      <c r="AO19" s="2788"/>
      <c r="AP19" s="2788"/>
      <c r="AQ19" s="2788"/>
      <c r="AR19" s="2789"/>
      <c r="AS19" s="2788"/>
      <c r="AT19" s="2790"/>
      <c r="AU19" s="2788"/>
      <c r="AV19" s="2788"/>
      <c r="AW19" s="2788"/>
      <c r="AX19" s="2788"/>
      <c r="AY19" s="2788"/>
    </row>
    <row r="20" spans="1:51" s="2787" customFormat="1" ht="19.5">
      <c r="A20" s="2810"/>
      <c r="B20" s="2834" t="s">
        <v>71</v>
      </c>
      <c r="C20" s="2828">
        <v>1</v>
      </c>
      <c r="D20" s="2802"/>
      <c r="E20" s="2802"/>
      <c r="F20" s="2829"/>
      <c r="G20" s="2816">
        <v>2</v>
      </c>
      <c r="H20" s="2824">
        <v>60</v>
      </c>
      <c r="I20" s="2831">
        <v>60</v>
      </c>
      <c r="J20" s="2819">
        <v>15</v>
      </c>
      <c r="K20" s="2820">
        <v>45</v>
      </c>
      <c r="L20" s="2820"/>
      <c r="M20" s="2835">
        <v>0</v>
      </c>
      <c r="N20" s="2836">
        <v>4</v>
      </c>
      <c r="O20" s="2713"/>
      <c r="P20" s="2714"/>
      <c r="Q20" s="2720"/>
      <c r="R20" s="2718"/>
      <c r="S20" s="2718"/>
      <c r="AM20" s="2788"/>
      <c r="AN20" s="2788"/>
      <c r="AO20" s="2788"/>
      <c r="AP20" s="2788"/>
      <c r="AQ20" s="2788"/>
      <c r="AR20" s="2789"/>
      <c r="AS20" s="2788"/>
      <c r="AT20" s="2790"/>
      <c r="AU20" s="2788"/>
      <c r="AV20" s="2788"/>
      <c r="AW20" s="2788"/>
      <c r="AX20" s="2788"/>
      <c r="AY20" s="2788"/>
    </row>
    <row r="21" spans="1:51" s="2787" customFormat="1" ht="18.75">
      <c r="A21" s="2810" t="s">
        <v>292</v>
      </c>
      <c r="B21" s="2827" t="s">
        <v>77</v>
      </c>
      <c r="C21" s="2837"/>
      <c r="D21" s="2814"/>
      <c r="E21" s="2814"/>
      <c r="F21" s="2815"/>
      <c r="G21" s="2838"/>
      <c r="H21" s="2805">
        <v>330</v>
      </c>
      <c r="I21" s="2746"/>
      <c r="J21" s="2813"/>
      <c r="K21" s="2839"/>
      <c r="L21" s="2840"/>
      <c r="M21" s="2841"/>
      <c r="N21" s="2842"/>
      <c r="O21" s="2718"/>
      <c r="P21" s="2732"/>
      <c r="Q21" s="2720"/>
      <c r="R21" s="2718"/>
      <c r="S21" s="2718"/>
      <c r="AM21" s="2788"/>
      <c r="AN21" s="2788"/>
      <c r="AO21" s="2788"/>
      <c r="AP21" s="2788"/>
      <c r="AQ21" s="2788"/>
      <c r="AR21" s="2789"/>
      <c r="AS21" s="2788"/>
      <c r="AT21" s="2790"/>
      <c r="AU21" s="2788"/>
      <c r="AV21" s="2788"/>
      <c r="AW21" s="2788"/>
      <c r="AX21" s="2788"/>
      <c r="AY21" s="2788"/>
    </row>
    <row r="22" spans="1:51" s="2787" customFormat="1" ht="19.5" thickBot="1">
      <c r="A22" s="2843"/>
      <c r="B22" s="2844" t="s">
        <v>71</v>
      </c>
      <c r="C22" s="2845" t="s">
        <v>72</v>
      </c>
      <c r="D22" s="2846"/>
      <c r="E22" s="2847"/>
      <c r="F22" s="2848"/>
      <c r="G22" s="2849">
        <v>5</v>
      </c>
      <c r="H22" s="2850">
        <v>150</v>
      </c>
      <c r="I22" s="2772">
        <v>75</v>
      </c>
      <c r="J22" s="2777">
        <v>45</v>
      </c>
      <c r="K22" s="2777">
        <v>15</v>
      </c>
      <c r="L22" s="2777">
        <v>15</v>
      </c>
      <c r="M22" s="2851">
        <v>75</v>
      </c>
      <c r="N22" s="2852">
        <v>5</v>
      </c>
      <c r="O22" s="2738"/>
      <c r="P22" s="2696"/>
      <c r="Q22" s="2737"/>
      <c r="R22" s="2738"/>
      <c r="S22" s="2738"/>
      <c r="AM22" s="2788"/>
      <c r="AN22" s="2788"/>
      <c r="AO22" s="2788"/>
      <c r="AP22" s="2788"/>
      <c r="AQ22" s="2788"/>
      <c r="AR22" s="2789"/>
      <c r="AS22" s="2788"/>
      <c r="AT22" s="2790"/>
      <c r="AU22" s="2788"/>
      <c r="AV22" s="2788"/>
      <c r="AW22" s="2788"/>
      <c r="AX22" s="2788"/>
      <c r="AY22" s="2788"/>
    </row>
    <row r="23" spans="1:51" s="2787" customFormat="1" ht="18.75">
      <c r="A23" s="2690" t="s">
        <v>61</v>
      </c>
      <c r="B23" s="2853" t="s">
        <v>89</v>
      </c>
      <c r="C23" s="2854"/>
      <c r="D23" s="2814"/>
      <c r="E23" s="2814"/>
      <c r="F23" s="2855"/>
      <c r="G23" s="2856"/>
      <c r="H23" s="2857">
        <v>465</v>
      </c>
      <c r="I23" s="2812"/>
      <c r="J23" s="2813"/>
      <c r="K23" s="2839"/>
      <c r="L23" s="2839"/>
      <c r="M23" s="2858"/>
      <c r="N23" s="2842"/>
      <c r="O23" s="2739"/>
      <c r="P23" s="2740"/>
      <c r="Q23" s="1889"/>
      <c r="R23" s="2741"/>
      <c r="S23" s="2742"/>
      <c r="AM23" s="2788"/>
      <c r="AN23" s="2788"/>
      <c r="AO23" s="2788"/>
      <c r="AP23" s="2788"/>
      <c r="AQ23" s="2788"/>
      <c r="AR23" s="2789"/>
      <c r="AS23" s="2788"/>
      <c r="AT23" s="2790"/>
      <c r="AU23" s="2788"/>
      <c r="AV23" s="2788"/>
      <c r="AW23" s="2788"/>
      <c r="AX23" s="2788"/>
      <c r="AY23" s="2788"/>
    </row>
    <row r="24" spans="1:51" s="2787" customFormat="1" ht="18.75">
      <c r="A24" s="2690"/>
      <c r="B24" s="2853" t="s">
        <v>90</v>
      </c>
      <c r="C24" s="2854"/>
      <c r="D24" s="2814" t="s">
        <v>72</v>
      </c>
      <c r="E24" s="2814"/>
      <c r="F24" s="2859"/>
      <c r="G24" s="2856">
        <v>4</v>
      </c>
      <c r="H24" s="2857">
        <v>120</v>
      </c>
      <c r="I24" s="2812">
        <v>90</v>
      </c>
      <c r="J24" s="2813">
        <v>60</v>
      </c>
      <c r="K24" s="2839">
        <v>30</v>
      </c>
      <c r="L24" s="2839"/>
      <c r="M24" s="2858">
        <v>30</v>
      </c>
      <c r="N24" s="2842">
        <v>6</v>
      </c>
      <c r="O24" s="2739"/>
      <c r="P24" s="2740"/>
      <c r="Q24" s="1889"/>
      <c r="R24" s="2741"/>
      <c r="S24" s="2742"/>
      <c r="AM24" s="2788"/>
      <c r="AN24" s="2788"/>
      <c r="AO24" s="2788"/>
      <c r="AP24" s="2788"/>
      <c r="AQ24" s="2788"/>
      <c r="AR24" s="2789"/>
      <c r="AS24" s="2788"/>
      <c r="AT24" s="2790"/>
      <c r="AU24" s="2788"/>
      <c r="AV24" s="2788"/>
      <c r="AW24" s="2788"/>
      <c r="AX24" s="2788"/>
      <c r="AY24" s="2788"/>
    </row>
    <row r="25" spans="7:14" ht="18.75">
      <c r="G25" s="2029">
        <f>SUM(G10:G24)</f>
        <v>28.5</v>
      </c>
      <c r="N25" s="1242">
        <v>29</v>
      </c>
    </row>
    <row r="27" spans="1:45" ht="18.75">
      <c r="A27" s="3107" t="s">
        <v>307</v>
      </c>
      <c r="B27" s="3107"/>
      <c r="C27" s="3107"/>
      <c r="D27" s="3107"/>
      <c r="E27" s="3107"/>
      <c r="F27" s="3107"/>
      <c r="G27" s="3107"/>
      <c r="H27" s="3107"/>
      <c r="I27" s="3107"/>
      <c r="J27" s="3107"/>
      <c r="K27" s="3107"/>
      <c r="L27" s="3107"/>
      <c r="M27" s="3107"/>
      <c r="N27" s="3107"/>
      <c r="O27" s="3107"/>
      <c r="P27" s="3107"/>
      <c r="Q27" s="3107"/>
      <c r="R27" s="3107"/>
      <c r="S27" s="3107"/>
      <c r="T27" s="3107"/>
      <c r="U27" s="3107"/>
      <c r="V27" s="3107"/>
      <c r="W27" s="3107"/>
      <c r="X27" s="3107"/>
      <c r="Y27" s="3107"/>
      <c r="Z27" s="3107"/>
      <c r="AA27" s="3107"/>
      <c r="AB27" s="3107"/>
      <c r="AC27" s="3107"/>
      <c r="AD27" s="3107"/>
      <c r="AE27" s="3107"/>
      <c r="AF27" s="3107"/>
      <c r="AG27" s="3107"/>
      <c r="AH27" s="3107"/>
      <c r="AI27" s="3107"/>
      <c r="AJ27" s="3107"/>
      <c r="AK27" s="3107"/>
      <c r="AL27" s="3107"/>
      <c r="AM27" s="3107"/>
      <c r="AN27" s="3107"/>
      <c r="AO27" s="3107"/>
      <c r="AP27" s="3107"/>
      <c r="AQ27" s="3107"/>
      <c r="AR27" s="3107"/>
      <c r="AS27" s="3107"/>
    </row>
    <row r="28" spans="1:231" s="2787" customFormat="1" ht="18.75">
      <c r="A28" s="2745" t="s">
        <v>61</v>
      </c>
      <c r="B28" s="2860" t="s">
        <v>62</v>
      </c>
      <c r="C28" s="2746"/>
      <c r="D28" s="2861"/>
      <c r="E28" s="2862"/>
      <c r="F28" s="2863"/>
      <c r="G28" s="2864"/>
      <c r="H28" s="2865">
        <v>60</v>
      </c>
      <c r="I28" s="2818"/>
      <c r="J28" s="2866"/>
      <c r="K28" s="2866"/>
      <c r="L28" s="2866"/>
      <c r="M28" s="2867"/>
      <c r="N28" s="2746"/>
      <c r="O28" s="2692"/>
      <c r="P28" s="2747"/>
      <c r="Q28" s="2693"/>
      <c r="R28" s="2694"/>
      <c r="S28" s="2694"/>
      <c r="T28" s="1189"/>
      <c r="U28" s="1219" t="b">
        <v>1</v>
      </c>
      <c r="V28" s="1219">
        <v>1</v>
      </c>
      <c r="W28" s="1219" t="b">
        <v>1</v>
      </c>
      <c r="X28" s="1219" t="b">
        <v>1</v>
      </c>
      <c r="Y28" s="1219" t="b">
        <v>1</v>
      </c>
      <c r="Z28" s="1219" t="b">
        <v>1</v>
      </c>
      <c r="AA28" s="1189"/>
      <c r="AB28" s="1189"/>
      <c r="AC28" s="1189"/>
      <c r="AD28" s="1189"/>
      <c r="AE28" s="1189"/>
      <c r="AF28" s="1189"/>
      <c r="AG28" s="1189"/>
      <c r="AH28" s="1189"/>
      <c r="AI28" s="1189"/>
      <c r="AJ28" s="1189"/>
      <c r="AK28" s="1189"/>
      <c r="AL28" s="1189"/>
      <c r="AM28" s="1189"/>
      <c r="AN28" s="1189"/>
      <c r="AO28" s="1189"/>
      <c r="AP28" s="1189"/>
      <c r="AQ28" s="1189"/>
      <c r="AR28" s="1189"/>
      <c r="AS28" s="1219"/>
      <c r="AT28" s="1189"/>
      <c r="AU28" s="1189"/>
      <c r="AV28" s="1189"/>
      <c r="AW28" s="1189"/>
      <c r="AX28" s="1189"/>
      <c r="AY28" s="1189"/>
      <c r="AZ28" s="1189"/>
      <c r="BA28" s="1189"/>
      <c r="BB28" s="1189"/>
      <c r="BC28" s="1189"/>
      <c r="BD28" s="1189"/>
      <c r="BE28" s="1189"/>
      <c r="BF28" s="1189"/>
      <c r="BG28" s="1189"/>
      <c r="BH28" s="1189"/>
      <c r="BI28" s="1189"/>
      <c r="BJ28" s="1189"/>
      <c r="BK28" s="1189"/>
      <c r="BL28" s="1189"/>
      <c r="BM28" s="1189"/>
      <c r="BN28" s="1189"/>
      <c r="BO28" s="1189"/>
      <c r="BP28" s="1189"/>
      <c r="BQ28" s="1189"/>
      <c r="BR28" s="1189"/>
      <c r="BS28" s="1189"/>
      <c r="BT28" s="1189"/>
      <c r="BU28" s="1189"/>
      <c r="BV28" s="1189"/>
      <c r="BW28" s="1189"/>
      <c r="BX28" s="1189"/>
      <c r="BY28" s="1189"/>
      <c r="BZ28" s="1189"/>
      <c r="CA28" s="1189"/>
      <c r="CB28" s="1189"/>
      <c r="CC28" s="1189"/>
      <c r="CD28" s="1189"/>
      <c r="CE28" s="1189"/>
      <c r="CF28" s="1189"/>
      <c r="CG28" s="1189"/>
      <c r="CH28" s="1189"/>
      <c r="CI28" s="1189"/>
      <c r="CJ28" s="1189"/>
      <c r="CK28" s="1189"/>
      <c r="CL28" s="1189"/>
      <c r="CM28" s="1189"/>
      <c r="CN28" s="1189"/>
      <c r="CO28" s="1189"/>
      <c r="CP28" s="1189"/>
      <c r="CQ28" s="1189"/>
      <c r="CR28" s="1189"/>
      <c r="CS28" s="1189"/>
      <c r="CT28" s="1189"/>
      <c r="CU28" s="1189"/>
      <c r="CV28" s="1189"/>
      <c r="CW28" s="1189"/>
      <c r="CX28" s="1189"/>
      <c r="CY28" s="1189"/>
      <c r="CZ28" s="1189"/>
      <c r="DA28" s="1189"/>
      <c r="DB28" s="1189"/>
      <c r="DC28" s="1189"/>
      <c r="DD28" s="1189"/>
      <c r="DE28" s="1189"/>
      <c r="DF28" s="1189"/>
      <c r="DG28" s="1189"/>
      <c r="DH28" s="1189"/>
      <c r="DI28" s="1189"/>
      <c r="DJ28" s="1189"/>
      <c r="DK28" s="1189"/>
      <c r="DL28" s="1189"/>
      <c r="DM28" s="1189"/>
      <c r="DN28" s="1189"/>
      <c r="DO28" s="1189"/>
      <c r="DP28" s="1189"/>
      <c r="DQ28" s="1189"/>
      <c r="DR28" s="1189"/>
      <c r="DS28" s="1189"/>
      <c r="DT28" s="1189"/>
      <c r="DU28" s="1189"/>
      <c r="DV28" s="1189"/>
      <c r="DW28" s="1189"/>
      <c r="DX28" s="1189"/>
      <c r="DY28" s="1189"/>
      <c r="DZ28" s="1189"/>
      <c r="EA28" s="1189"/>
      <c r="EB28" s="1189"/>
      <c r="EC28" s="1189"/>
      <c r="ED28" s="1189"/>
      <c r="EE28" s="1189"/>
      <c r="EF28" s="1189"/>
      <c r="EG28" s="1189"/>
      <c r="EH28" s="1189"/>
      <c r="EI28" s="1189"/>
      <c r="EJ28" s="1189"/>
      <c r="EK28" s="1189"/>
      <c r="EL28" s="1189"/>
      <c r="EM28" s="1189"/>
      <c r="EN28" s="1189"/>
      <c r="EO28" s="1189"/>
      <c r="EP28" s="1189"/>
      <c r="EQ28" s="1189"/>
      <c r="ER28" s="1189"/>
      <c r="ES28" s="1189"/>
      <c r="ET28" s="1189"/>
      <c r="EU28" s="1189"/>
      <c r="EV28" s="1189"/>
      <c r="EW28" s="1189"/>
      <c r="EX28" s="1189"/>
      <c r="EY28" s="1189"/>
      <c r="EZ28" s="1189"/>
      <c r="FA28" s="1189"/>
      <c r="FB28" s="1189"/>
      <c r="FC28" s="1189"/>
      <c r="FD28" s="1189"/>
      <c r="FE28" s="1189"/>
      <c r="FF28" s="1189"/>
      <c r="FG28" s="1189"/>
      <c r="FH28" s="1189"/>
      <c r="FI28" s="1189"/>
      <c r="FJ28" s="1189"/>
      <c r="FK28" s="1189"/>
      <c r="FL28" s="1189"/>
      <c r="FM28" s="1189"/>
      <c r="FN28" s="1189"/>
      <c r="FO28" s="1189"/>
      <c r="FP28" s="1189"/>
      <c r="FQ28" s="1189"/>
      <c r="FR28" s="1189"/>
      <c r="FS28" s="1189"/>
      <c r="FT28" s="1189"/>
      <c r="FU28" s="1189"/>
      <c r="FV28" s="1189"/>
      <c r="FW28" s="1189"/>
      <c r="FX28" s="1189"/>
      <c r="FY28" s="1189"/>
      <c r="FZ28" s="1189"/>
      <c r="GA28" s="1189"/>
      <c r="GB28" s="1189"/>
      <c r="GC28" s="1189"/>
      <c r="GD28" s="1189"/>
      <c r="GE28" s="1189"/>
      <c r="GF28" s="1189"/>
      <c r="GG28" s="1189"/>
      <c r="GH28" s="1189"/>
      <c r="GI28" s="1189"/>
      <c r="GJ28" s="1189"/>
      <c r="GK28" s="1189"/>
      <c r="GL28" s="1189"/>
      <c r="GM28" s="1189"/>
      <c r="GN28" s="1189"/>
      <c r="GO28" s="1189"/>
      <c r="GP28" s="1189"/>
      <c r="GQ28" s="1189"/>
      <c r="GR28" s="1189"/>
      <c r="GS28" s="1189"/>
      <c r="GT28" s="1189"/>
      <c r="GU28" s="1189"/>
      <c r="GV28" s="1189"/>
      <c r="GW28" s="1189"/>
      <c r="GX28" s="1189"/>
      <c r="GY28" s="1189"/>
      <c r="GZ28" s="1189"/>
      <c r="HA28" s="1189"/>
      <c r="HB28" s="1189"/>
      <c r="HC28" s="1189"/>
      <c r="HD28" s="1189"/>
      <c r="HE28" s="1189"/>
      <c r="HF28" s="1189"/>
      <c r="HG28" s="1189"/>
      <c r="HH28" s="1189"/>
      <c r="HI28" s="1189"/>
      <c r="HJ28" s="1189"/>
      <c r="HK28" s="1189"/>
      <c r="HL28" s="1189"/>
      <c r="HM28" s="1189"/>
      <c r="HN28" s="1189"/>
      <c r="HO28" s="1189"/>
      <c r="HP28" s="1189"/>
      <c r="HQ28" s="1189"/>
      <c r="HR28" s="1189"/>
      <c r="HS28" s="1189"/>
      <c r="HT28" s="1189"/>
      <c r="HU28" s="1189"/>
      <c r="HV28" s="1189"/>
      <c r="HW28" s="1189"/>
    </row>
    <row r="29" spans="1:231" s="2787" customFormat="1" ht="19.5">
      <c r="A29" s="2745"/>
      <c r="B29" s="2868" t="s">
        <v>64</v>
      </c>
      <c r="C29" s="2818"/>
      <c r="D29" s="2869" t="s">
        <v>239</v>
      </c>
      <c r="E29" s="2692"/>
      <c r="F29" s="2870"/>
      <c r="G29" s="2864">
        <v>0.5</v>
      </c>
      <c r="H29" s="2865">
        <v>15</v>
      </c>
      <c r="I29" s="2818">
        <v>10</v>
      </c>
      <c r="J29" s="2869">
        <v>10</v>
      </c>
      <c r="K29" s="2869"/>
      <c r="L29" s="2869"/>
      <c r="M29" s="2871">
        <v>5</v>
      </c>
      <c r="N29" s="2692">
        <v>1</v>
      </c>
      <c r="P29" s="2751"/>
      <c r="Q29" s="2693"/>
      <c r="R29" s="2694"/>
      <c r="S29" s="2694"/>
      <c r="T29" s="1189"/>
      <c r="U29" s="1219" t="b">
        <v>1</v>
      </c>
      <c r="V29" s="1219" t="b">
        <v>0</v>
      </c>
      <c r="W29" s="1219" t="b">
        <v>1</v>
      </c>
      <c r="X29" s="1219" t="b">
        <v>1</v>
      </c>
      <c r="Y29" s="1219" t="b">
        <v>1</v>
      </c>
      <c r="Z29" s="1219" t="b">
        <v>1</v>
      </c>
      <c r="AA29" s="1189"/>
      <c r="AB29" s="1189"/>
      <c r="AC29" s="1189"/>
      <c r="AD29" s="1189"/>
      <c r="AE29" s="1189"/>
      <c r="AF29" s="1189"/>
      <c r="AG29" s="1189"/>
      <c r="AH29" s="1189"/>
      <c r="AI29" s="1189"/>
      <c r="AJ29" s="1189"/>
      <c r="AK29" s="1189"/>
      <c r="AL29" s="1189"/>
      <c r="AM29" s="1189"/>
      <c r="AN29" s="1189"/>
      <c r="AO29" s="1189"/>
      <c r="AP29" s="1189"/>
      <c r="AQ29" s="1189"/>
      <c r="AR29" s="1189"/>
      <c r="AS29" s="1219"/>
      <c r="AT29" s="1189" t="s">
        <v>457</v>
      </c>
      <c r="AU29" s="1189"/>
      <c r="AV29" s="1189"/>
      <c r="AW29" s="1189"/>
      <c r="AX29" s="1189"/>
      <c r="AY29" s="1189"/>
      <c r="AZ29" s="1189"/>
      <c r="BA29" s="1189"/>
      <c r="BB29" s="1189"/>
      <c r="BC29" s="1189"/>
      <c r="BD29" s="1189"/>
      <c r="BE29" s="1189"/>
      <c r="BF29" s="1189"/>
      <c r="BG29" s="1189"/>
      <c r="BH29" s="1189"/>
      <c r="BI29" s="1189"/>
      <c r="BJ29" s="1189"/>
      <c r="BK29" s="1189"/>
      <c r="BL29" s="1189"/>
      <c r="BM29" s="1189"/>
      <c r="BN29" s="1189"/>
      <c r="BO29" s="1189"/>
      <c r="BP29" s="1189"/>
      <c r="BQ29" s="1189"/>
      <c r="BR29" s="1189"/>
      <c r="BS29" s="1189"/>
      <c r="BT29" s="1189"/>
      <c r="BU29" s="1189"/>
      <c r="BV29" s="1189"/>
      <c r="BW29" s="1189"/>
      <c r="BX29" s="1189"/>
      <c r="BY29" s="1189"/>
      <c r="BZ29" s="1189"/>
      <c r="CA29" s="1189"/>
      <c r="CB29" s="1189"/>
      <c r="CC29" s="1189"/>
      <c r="CD29" s="1189"/>
      <c r="CE29" s="1189"/>
      <c r="CF29" s="1189"/>
      <c r="CG29" s="1189"/>
      <c r="CH29" s="1189"/>
      <c r="CI29" s="1189"/>
      <c r="CJ29" s="1189"/>
      <c r="CK29" s="1189"/>
      <c r="CL29" s="1189"/>
      <c r="CM29" s="1189"/>
      <c r="CN29" s="1189"/>
      <c r="CO29" s="1189"/>
      <c r="CP29" s="1189"/>
      <c r="CQ29" s="1189"/>
      <c r="CR29" s="1189"/>
      <c r="CS29" s="1189"/>
      <c r="CT29" s="1189"/>
      <c r="CU29" s="1189"/>
      <c r="CV29" s="1189"/>
      <c r="CW29" s="1189"/>
      <c r="CX29" s="1189"/>
      <c r="CY29" s="1189"/>
      <c r="CZ29" s="1189"/>
      <c r="DA29" s="1189"/>
      <c r="DB29" s="1189"/>
      <c r="DC29" s="1189"/>
      <c r="DD29" s="1189"/>
      <c r="DE29" s="1189"/>
      <c r="DF29" s="1189"/>
      <c r="DG29" s="1189"/>
      <c r="DH29" s="1189"/>
      <c r="DI29" s="1189"/>
      <c r="DJ29" s="1189"/>
      <c r="DK29" s="1189"/>
      <c r="DL29" s="1189"/>
      <c r="DM29" s="1189"/>
      <c r="DN29" s="1189"/>
      <c r="DO29" s="1189"/>
      <c r="DP29" s="1189"/>
      <c r="DQ29" s="1189"/>
      <c r="DR29" s="1189"/>
      <c r="DS29" s="1189"/>
      <c r="DT29" s="1189"/>
      <c r="DU29" s="1189"/>
      <c r="DV29" s="1189"/>
      <c r="DW29" s="1189"/>
      <c r="DX29" s="1189"/>
      <c r="DY29" s="1189"/>
      <c r="DZ29" s="1189"/>
      <c r="EA29" s="1189"/>
      <c r="EB29" s="1189"/>
      <c r="EC29" s="1189"/>
      <c r="ED29" s="1189"/>
      <c r="EE29" s="1189"/>
      <c r="EF29" s="1189"/>
      <c r="EG29" s="1189"/>
      <c r="EH29" s="1189"/>
      <c r="EI29" s="1189"/>
      <c r="EJ29" s="1189"/>
      <c r="EK29" s="1189"/>
      <c r="EL29" s="1189"/>
      <c r="EM29" s="1189"/>
      <c r="EN29" s="1189"/>
      <c r="EO29" s="1189"/>
      <c r="EP29" s="1189"/>
      <c r="EQ29" s="1189"/>
      <c r="ER29" s="1189"/>
      <c r="ES29" s="1189"/>
      <c r="ET29" s="1189"/>
      <c r="EU29" s="1189"/>
      <c r="EV29" s="1189"/>
      <c r="EW29" s="1189"/>
      <c r="EX29" s="1189"/>
      <c r="EY29" s="1189"/>
      <c r="EZ29" s="1189"/>
      <c r="FA29" s="1189"/>
      <c r="FB29" s="1189"/>
      <c r="FC29" s="1189"/>
      <c r="FD29" s="1189"/>
      <c r="FE29" s="1189"/>
      <c r="FF29" s="1189"/>
      <c r="FG29" s="1189"/>
      <c r="FH29" s="1189"/>
      <c r="FI29" s="1189"/>
      <c r="FJ29" s="1189"/>
      <c r="FK29" s="1189"/>
      <c r="FL29" s="1189"/>
      <c r="FM29" s="1189"/>
      <c r="FN29" s="1189"/>
      <c r="FO29" s="1189"/>
      <c r="FP29" s="1189"/>
      <c r="FQ29" s="1189"/>
      <c r="FR29" s="1189"/>
      <c r="FS29" s="1189"/>
      <c r="FT29" s="1189"/>
      <c r="FU29" s="1189"/>
      <c r="FV29" s="1189"/>
      <c r="FW29" s="1189"/>
      <c r="FX29" s="1189"/>
      <c r="FY29" s="1189"/>
      <c r="FZ29" s="1189"/>
      <c r="GA29" s="1189"/>
      <c r="GB29" s="1189"/>
      <c r="GC29" s="1189"/>
      <c r="GD29" s="1189"/>
      <c r="GE29" s="1189"/>
      <c r="GF29" s="1189"/>
      <c r="GG29" s="1189"/>
      <c r="GH29" s="1189"/>
      <c r="GI29" s="1189"/>
      <c r="GJ29" s="1189"/>
      <c r="GK29" s="1189"/>
      <c r="GL29" s="1189"/>
      <c r="GM29" s="1189"/>
      <c r="GN29" s="1189"/>
      <c r="GO29" s="1189"/>
      <c r="GP29" s="1189"/>
      <c r="GQ29" s="1189"/>
      <c r="GR29" s="1189"/>
      <c r="GS29" s="1189"/>
      <c r="GT29" s="1189"/>
      <c r="GU29" s="1189"/>
      <c r="GV29" s="1189"/>
      <c r="GW29" s="1189"/>
      <c r="GX29" s="1189"/>
      <c r="GY29" s="1189"/>
      <c r="GZ29" s="1189"/>
      <c r="HA29" s="1189"/>
      <c r="HB29" s="1189"/>
      <c r="HC29" s="1189"/>
      <c r="HD29" s="1189"/>
      <c r="HE29" s="1189"/>
      <c r="HF29" s="1189"/>
      <c r="HG29" s="1189"/>
      <c r="HH29" s="1189"/>
      <c r="HI29" s="1189"/>
      <c r="HJ29" s="1189"/>
      <c r="HK29" s="1189"/>
      <c r="HL29" s="1189"/>
      <c r="HM29" s="1189"/>
      <c r="HN29" s="1189"/>
      <c r="HO29" s="1189"/>
      <c r="HP29" s="1189"/>
      <c r="HQ29" s="1189"/>
      <c r="HR29" s="1189"/>
      <c r="HS29" s="1189"/>
      <c r="HT29" s="1189"/>
      <c r="HU29" s="1189"/>
      <c r="HV29" s="1189"/>
      <c r="HW29" s="1189"/>
    </row>
    <row r="30" spans="1:231" ht="18.75">
      <c r="A30" s="1891"/>
      <c r="B30" s="1946" t="s">
        <v>68</v>
      </c>
      <c r="C30" s="1947"/>
      <c r="D30" s="1948"/>
      <c r="E30" s="1948"/>
      <c r="F30" s="1949"/>
      <c r="G30" s="1950"/>
      <c r="H30" s="1951">
        <v>120</v>
      </c>
      <c r="I30" s="1952"/>
      <c r="J30" s="1948"/>
      <c r="K30" s="1948"/>
      <c r="L30" s="1948"/>
      <c r="M30" s="1949"/>
      <c r="N30" s="1948" t="s">
        <v>219</v>
      </c>
      <c r="P30" s="1894"/>
      <c r="Q30" s="1586"/>
      <c r="R30" s="1587"/>
      <c r="S30" s="1588"/>
      <c r="T30" s="906"/>
      <c r="U30" s="1214" t="b">
        <v>0</v>
      </c>
      <c r="V30" s="1214" t="b">
        <v>0</v>
      </c>
      <c r="W30" s="1214" t="b">
        <v>0</v>
      </c>
      <c r="X30" s="1214">
        <v>2</v>
      </c>
      <c r="Y30" s="1214">
        <v>2</v>
      </c>
      <c r="Z30" s="1214">
        <v>2</v>
      </c>
      <c r="AA30" s="906"/>
      <c r="AB30" s="906"/>
      <c r="AC30" s="906"/>
      <c r="AD30" s="906"/>
      <c r="AE30" s="906"/>
      <c r="AF30" s="906"/>
      <c r="AG30" s="906"/>
      <c r="AH30" s="906"/>
      <c r="AI30" s="906"/>
      <c r="AJ30" s="906"/>
      <c r="AK30" s="906"/>
      <c r="AL30" s="906"/>
      <c r="AM30" s="906"/>
      <c r="AN30" s="906"/>
      <c r="AO30" s="906"/>
      <c r="AP30" s="906"/>
      <c r="AQ30" s="906"/>
      <c r="AR30" s="906"/>
      <c r="AS30" s="1214"/>
      <c r="AT30" s="906"/>
      <c r="AU30" s="906"/>
      <c r="AV30" s="906"/>
      <c r="AW30" s="906"/>
      <c r="AX30" s="906"/>
      <c r="AY30" s="906"/>
      <c r="AZ30" s="906"/>
      <c r="BA30" s="906"/>
      <c r="BB30" s="906"/>
      <c r="BC30" s="906"/>
      <c r="BD30" s="906"/>
      <c r="BE30" s="906"/>
      <c r="BF30" s="906"/>
      <c r="BG30" s="906"/>
      <c r="BH30" s="906"/>
      <c r="BI30" s="906"/>
      <c r="BJ30" s="906"/>
      <c r="BK30" s="906"/>
      <c r="BL30" s="906"/>
      <c r="BM30" s="906"/>
      <c r="BN30" s="906"/>
      <c r="BO30" s="906"/>
      <c r="BP30" s="906"/>
      <c r="BQ30" s="906"/>
      <c r="BR30" s="906"/>
      <c r="BS30" s="906"/>
      <c r="BT30" s="906"/>
      <c r="BU30" s="906"/>
      <c r="BV30" s="906"/>
      <c r="BW30" s="906"/>
      <c r="BX30" s="906"/>
      <c r="BY30" s="906"/>
      <c r="BZ30" s="906"/>
      <c r="CA30" s="906"/>
      <c r="CB30" s="906"/>
      <c r="CC30" s="906"/>
      <c r="CD30" s="906"/>
      <c r="CE30" s="906"/>
      <c r="CF30" s="906"/>
      <c r="CG30" s="906"/>
      <c r="CH30" s="906"/>
      <c r="CI30" s="906"/>
      <c r="CJ30" s="906"/>
      <c r="CK30" s="906"/>
      <c r="CL30" s="906"/>
      <c r="CM30" s="906"/>
      <c r="CN30" s="906"/>
      <c r="CO30" s="906"/>
      <c r="CP30" s="906"/>
      <c r="CQ30" s="906"/>
      <c r="CR30" s="906"/>
      <c r="CS30" s="906"/>
      <c r="CT30" s="906"/>
      <c r="CU30" s="906"/>
      <c r="CV30" s="906"/>
      <c r="CW30" s="906"/>
      <c r="CX30" s="906"/>
      <c r="CY30" s="906"/>
      <c r="CZ30" s="906"/>
      <c r="DA30" s="906"/>
      <c r="DB30" s="906"/>
      <c r="DC30" s="906"/>
      <c r="DD30" s="906"/>
      <c r="DE30" s="906"/>
      <c r="DF30" s="906"/>
      <c r="DG30" s="906"/>
      <c r="DH30" s="906"/>
      <c r="DI30" s="906"/>
      <c r="DJ30" s="906"/>
      <c r="DK30" s="906"/>
      <c r="DL30" s="906"/>
      <c r="DM30" s="906"/>
      <c r="DN30" s="906"/>
      <c r="DO30" s="906"/>
      <c r="DP30" s="906"/>
      <c r="DQ30" s="906"/>
      <c r="DR30" s="906"/>
      <c r="DS30" s="906"/>
      <c r="DT30" s="906"/>
      <c r="DU30" s="906"/>
      <c r="DV30" s="906"/>
      <c r="DW30" s="906"/>
      <c r="DX30" s="906"/>
      <c r="DY30" s="906"/>
      <c r="DZ30" s="906"/>
      <c r="EA30" s="906"/>
      <c r="EB30" s="906"/>
      <c r="EC30" s="906"/>
      <c r="ED30" s="906"/>
      <c r="EE30" s="906"/>
      <c r="EF30" s="906"/>
      <c r="EG30" s="906"/>
      <c r="EH30" s="906"/>
      <c r="EI30" s="906"/>
      <c r="EJ30" s="906"/>
      <c r="EK30" s="906"/>
      <c r="EL30" s="906"/>
      <c r="EM30" s="906"/>
      <c r="EN30" s="906"/>
      <c r="EO30" s="906"/>
      <c r="EP30" s="906"/>
      <c r="EQ30" s="906"/>
      <c r="ER30" s="906"/>
      <c r="ES30" s="906"/>
      <c r="ET30" s="906"/>
      <c r="EU30" s="906"/>
      <c r="EV30" s="906"/>
      <c r="EW30" s="906"/>
      <c r="EX30" s="906"/>
      <c r="EY30" s="906"/>
      <c r="EZ30" s="906"/>
      <c r="FA30" s="906"/>
      <c r="FB30" s="906"/>
      <c r="FC30" s="906"/>
      <c r="FD30" s="906"/>
      <c r="FE30" s="906"/>
      <c r="FF30" s="906"/>
      <c r="FG30" s="906"/>
      <c r="FH30" s="906"/>
      <c r="FI30" s="906"/>
      <c r="FJ30" s="906"/>
      <c r="FK30" s="906"/>
      <c r="FL30" s="906"/>
      <c r="FM30" s="906"/>
      <c r="FN30" s="906"/>
      <c r="FO30" s="906"/>
      <c r="FP30" s="906"/>
      <c r="FQ30" s="906"/>
      <c r="FR30" s="906"/>
      <c r="FS30" s="906"/>
      <c r="FT30" s="906"/>
      <c r="FU30" s="906"/>
      <c r="FV30" s="906"/>
      <c r="FW30" s="906"/>
      <c r="FX30" s="906"/>
      <c r="FY30" s="906"/>
      <c r="FZ30" s="906"/>
      <c r="GA30" s="906"/>
      <c r="GB30" s="906"/>
      <c r="GC30" s="906"/>
      <c r="GD30" s="906"/>
      <c r="GE30" s="906"/>
      <c r="GF30" s="906"/>
      <c r="GG30" s="906"/>
      <c r="GH30" s="906"/>
      <c r="GI30" s="906"/>
      <c r="GJ30" s="906"/>
      <c r="GK30" s="906"/>
      <c r="GL30" s="906"/>
      <c r="GM30" s="906"/>
      <c r="GN30" s="906"/>
      <c r="GO30" s="906"/>
      <c r="GP30" s="906"/>
      <c r="GQ30" s="906"/>
      <c r="GR30" s="906"/>
      <c r="GS30" s="906"/>
      <c r="GT30" s="906"/>
      <c r="GU30" s="906"/>
      <c r="GV30" s="906"/>
      <c r="GW30" s="906"/>
      <c r="GX30" s="906"/>
      <c r="GY30" s="906"/>
      <c r="GZ30" s="906"/>
      <c r="HA30" s="906"/>
      <c r="HB30" s="906"/>
      <c r="HC30" s="906"/>
      <c r="HD30" s="906"/>
      <c r="HE30" s="906"/>
      <c r="HF30" s="906"/>
      <c r="HG30" s="906"/>
      <c r="HH30" s="906"/>
      <c r="HI30" s="906"/>
      <c r="HJ30" s="906"/>
      <c r="HK30" s="906"/>
      <c r="HL30" s="906"/>
      <c r="HM30" s="906"/>
      <c r="HN30" s="906"/>
      <c r="HO30" s="906"/>
      <c r="HP30" s="906"/>
      <c r="HQ30" s="906"/>
      <c r="HR30" s="906"/>
      <c r="HS30" s="906"/>
      <c r="HT30" s="906"/>
      <c r="HU30" s="906"/>
      <c r="HV30" s="906"/>
      <c r="HW30" s="906"/>
    </row>
    <row r="31" spans="1:231" s="2787" customFormat="1" ht="18.75">
      <c r="A31" s="2810" t="s">
        <v>289</v>
      </c>
      <c r="B31" s="2823" t="s">
        <v>75</v>
      </c>
      <c r="C31" s="2854"/>
      <c r="D31" s="2814" t="s">
        <v>239</v>
      </c>
      <c r="E31" s="2814"/>
      <c r="F31" s="2815"/>
      <c r="G31" s="2872">
        <v>3</v>
      </c>
      <c r="H31" s="2824">
        <v>90</v>
      </c>
      <c r="I31" s="2873">
        <v>30</v>
      </c>
      <c r="J31" s="2874">
        <v>10</v>
      </c>
      <c r="K31" s="2874">
        <v>20</v>
      </c>
      <c r="L31" s="2875"/>
      <c r="M31" s="2876">
        <v>60</v>
      </c>
      <c r="N31" s="2877">
        <v>3</v>
      </c>
      <c r="P31" s="2749"/>
      <c r="Q31" s="2878"/>
      <c r="R31" s="2879"/>
      <c r="S31" s="2879"/>
      <c r="T31" s="1189"/>
      <c r="U31" s="1219" t="b">
        <v>1</v>
      </c>
      <c r="V31" s="1219" t="b">
        <v>0</v>
      </c>
      <c r="W31" s="1219" t="b">
        <v>1</v>
      </c>
      <c r="X31" s="1219" t="b">
        <v>1</v>
      </c>
      <c r="Y31" s="1219" t="b">
        <v>1</v>
      </c>
      <c r="Z31" s="1219" t="b">
        <v>1</v>
      </c>
      <c r="AA31" s="1189"/>
      <c r="AB31" s="1189"/>
      <c r="AC31" s="1189"/>
      <c r="AD31" s="1189"/>
      <c r="AE31" s="1189"/>
      <c r="AF31" s="1189"/>
      <c r="AG31" s="1189"/>
      <c r="AH31" s="1189"/>
      <c r="AI31" s="1189"/>
      <c r="AJ31" s="1189"/>
      <c r="AK31" s="1189"/>
      <c r="AL31" s="1189"/>
      <c r="AM31" s="1189"/>
      <c r="AN31" s="1189"/>
      <c r="AO31" s="1189"/>
      <c r="AP31" s="1189"/>
      <c r="AQ31" s="1189"/>
      <c r="AR31" s="1189"/>
      <c r="AS31" s="1219"/>
      <c r="AT31" s="1189"/>
      <c r="AU31" s="1189"/>
      <c r="AV31" s="1189"/>
      <c r="AW31" s="1189"/>
      <c r="AX31" s="1189"/>
      <c r="AY31" s="1189"/>
      <c r="AZ31" s="1189"/>
      <c r="BA31" s="1189"/>
      <c r="BB31" s="1189"/>
      <c r="BC31" s="1189"/>
      <c r="BD31" s="1189"/>
      <c r="BE31" s="1189"/>
      <c r="BF31" s="1189"/>
      <c r="BG31" s="1189"/>
      <c r="BH31" s="1189"/>
      <c r="BI31" s="1189"/>
      <c r="BJ31" s="1189"/>
      <c r="BK31" s="1189"/>
      <c r="BL31" s="1189"/>
      <c r="BM31" s="1189"/>
      <c r="BN31" s="1189"/>
      <c r="BO31" s="1189"/>
      <c r="BP31" s="1189"/>
      <c r="BQ31" s="1189"/>
      <c r="BR31" s="1189"/>
      <c r="BS31" s="1189"/>
      <c r="BT31" s="1189"/>
      <c r="BU31" s="1189"/>
      <c r="BV31" s="1189"/>
      <c r="BW31" s="1189"/>
      <c r="BX31" s="1189"/>
      <c r="BY31" s="1189"/>
      <c r="BZ31" s="1189"/>
      <c r="CA31" s="1189"/>
      <c r="CB31" s="1189"/>
      <c r="CC31" s="1189"/>
      <c r="CD31" s="1189"/>
      <c r="CE31" s="1189"/>
      <c r="CF31" s="1189"/>
      <c r="CG31" s="1189"/>
      <c r="CH31" s="1189"/>
      <c r="CI31" s="1189"/>
      <c r="CJ31" s="1189"/>
      <c r="CK31" s="1189"/>
      <c r="CL31" s="1189"/>
      <c r="CM31" s="1189"/>
      <c r="CN31" s="1189"/>
      <c r="CO31" s="1189"/>
      <c r="CP31" s="1189"/>
      <c r="CQ31" s="1189"/>
      <c r="CR31" s="1189"/>
      <c r="CS31" s="1189"/>
      <c r="CT31" s="1189"/>
      <c r="CU31" s="1189"/>
      <c r="CV31" s="1189"/>
      <c r="CW31" s="1189"/>
      <c r="CX31" s="1189"/>
      <c r="CY31" s="1189"/>
      <c r="CZ31" s="1189"/>
      <c r="DA31" s="1189"/>
      <c r="DB31" s="1189"/>
      <c r="DC31" s="1189"/>
      <c r="DD31" s="1189"/>
      <c r="DE31" s="1189"/>
      <c r="DF31" s="1189"/>
      <c r="DG31" s="1189"/>
      <c r="DH31" s="1189"/>
      <c r="DI31" s="1189"/>
      <c r="DJ31" s="1189"/>
      <c r="DK31" s="1189"/>
      <c r="DL31" s="1189"/>
      <c r="DM31" s="1189"/>
      <c r="DN31" s="1189"/>
      <c r="DO31" s="1189"/>
      <c r="DP31" s="1189"/>
      <c r="DQ31" s="1189"/>
      <c r="DR31" s="1189"/>
      <c r="DS31" s="1189"/>
      <c r="DT31" s="1189"/>
      <c r="DU31" s="1189"/>
      <c r="DV31" s="1189"/>
      <c r="DW31" s="1189"/>
      <c r="DX31" s="1189"/>
      <c r="DY31" s="1189"/>
      <c r="DZ31" s="1189"/>
      <c r="EA31" s="1189"/>
      <c r="EB31" s="1189"/>
      <c r="EC31" s="1189"/>
      <c r="ED31" s="1189"/>
      <c r="EE31" s="1189"/>
      <c r="EF31" s="1189"/>
      <c r="EG31" s="1189"/>
      <c r="EH31" s="1189"/>
      <c r="EI31" s="1189"/>
      <c r="EJ31" s="1189"/>
      <c r="EK31" s="1189"/>
      <c r="EL31" s="1189"/>
      <c r="EM31" s="1189"/>
      <c r="EN31" s="1189"/>
      <c r="EO31" s="1189"/>
      <c r="EP31" s="1189"/>
      <c r="EQ31" s="1189"/>
      <c r="ER31" s="1189"/>
      <c r="ES31" s="1189"/>
      <c r="ET31" s="1189"/>
      <c r="EU31" s="1189"/>
      <c r="EV31" s="1189"/>
      <c r="EW31" s="1189"/>
      <c r="EX31" s="1189"/>
      <c r="EY31" s="1189"/>
      <c r="EZ31" s="1189"/>
      <c r="FA31" s="1189"/>
      <c r="FB31" s="1189"/>
      <c r="FC31" s="1189"/>
      <c r="FD31" s="1189"/>
      <c r="FE31" s="1189"/>
      <c r="FF31" s="1189"/>
      <c r="FG31" s="1189"/>
      <c r="FH31" s="1189"/>
      <c r="FI31" s="1189"/>
      <c r="FJ31" s="1189"/>
      <c r="FK31" s="1189"/>
      <c r="FL31" s="1189"/>
      <c r="FM31" s="1189"/>
      <c r="FN31" s="1189"/>
      <c r="FO31" s="1189"/>
      <c r="FP31" s="1189"/>
      <c r="FQ31" s="1189"/>
      <c r="FR31" s="1189"/>
      <c r="FS31" s="1189"/>
      <c r="FT31" s="1189"/>
      <c r="FU31" s="1189"/>
      <c r="FV31" s="1189"/>
      <c r="FW31" s="1189"/>
      <c r="FX31" s="1189"/>
      <c r="FY31" s="1189"/>
      <c r="FZ31" s="1189"/>
      <c r="GA31" s="1189"/>
      <c r="GB31" s="1189"/>
      <c r="GC31" s="1189"/>
      <c r="GD31" s="1189"/>
      <c r="GE31" s="1189"/>
      <c r="GF31" s="1189"/>
      <c r="GG31" s="1189"/>
      <c r="GH31" s="1189"/>
      <c r="GI31" s="1189"/>
      <c r="GJ31" s="1189"/>
      <c r="GK31" s="1189"/>
      <c r="GL31" s="1189"/>
      <c r="GM31" s="1189"/>
      <c r="GN31" s="1189"/>
      <c r="GO31" s="1189"/>
      <c r="GP31" s="1189"/>
      <c r="GQ31" s="1189"/>
      <c r="GR31" s="1189"/>
      <c r="GS31" s="1189"/>
      <c r="GT31" s="1189"/>
      <c r="GU31" s="1189"/>
      <c r="GV31" s="1189"/>
      <c r="GW31" s="1189"/>
      <c r="GX31" s="1189"/>
      <c r="GY31" s="1189"/>
      <c r="GZ31" s="1189"/>
      <c r="HA31" s="1189"/>
      <c r="HB31" s="1189"/>
      <c r="HC31" s="1189"/>
      <c r="HD31" s="1189"/>
      <c r="HE31" s="1189"/>
      <c r="HF31" s="1189"/>
      <c r="HG31" s="1189"/>
      <c r="HH31" s="1189"/>
      <c r="HI31" s="1189"/>
      <c r="HJ31" s="1189"/>
      <c r="HK31" s="1189"/>
      <c r="HL31" s="1189"/>
      <c r="HM31" s="1189"/>
      <c r="HN31" s="1189"/>
      <c r="HO31" s="1189"/>
      <c r="HP31" s="1189"/>
      <c r="HQ31" s="1189"/>
      <c r="HR31" s="1189"/>
      <c r="HS31" s="1189"/>
      <c r="HT31" s="1189"/>
      <c r="HU31" s="1189"/>
      <c r="HV31" s="1189"/>
      <c r="HW31" s="1189"/>
    </row>
    <row r="32" spans="1:231" s="2787" customFormat="1" ht="18.75">
      <c r="A32" s="2880" t="s">
        <v>290</v>
      </c>
      <c r="B32" s="2881" t="s">
        <v>76</v>
      </c>
      <c r="C32" s="2801"/>
      <c r="D32" s="2802"/>
      <c r="E32" s="2802"/>
      <c r="F32" s="2803"/>
      <c r="G32" s="2804"/>
      <c r="H32" s="2805">
        <v>165</v>
      </c>
      <c r="I32" s="2770"/>
      <c r="J32" s="2806"/>
      <c r="K32" s="2807"/>
      <c r="L32" s="2882"/>
      <c r="M32" s="2841"/>
      <c r="N32" s="2883"/>
      <c r="P32" s="2884"/>
      <c r="Q32" s="2726"/>
      <c r="R32" s="2727"/>
      <c r="S32" s="2727"/>
      <c r="T32" s="1189"/>
      <c r="U32" s="1219" t="b">
        <v>1</v>
      </c>
      <c r="V32" s="1219">
        <v>1</v>
      </c>
      <c r="W32" s="1219" t="b">
        <v>1</v>
      </c>
      <c r="X32" s="1219" t="b">
        <v>1</v>
      </c>
      <c r="Y32" s="1219" t="b">
        <v>1</v>
      </c>
      <c r="Z32" s="1219" t="b">
        <v>1</v>
      </c>
      <c r="AA32" s="1189"/>
      <c r="AB32" s="1189"/>
      <c r="AC32" s="1189"/>
      <c r="AD32" s="1189"/>
      <c r="AE32" s="1189"/>
      <c r="AF32" s="1189"/>
      <c r="AG32" s="1189"/>
      <c r="AH32" s="1189"/>
      <c r="AI32" s="1189"/>
      <c r="AJ32" s="1189"/>
      <c r="AK32" s="1189"/>
      <c r="AL32" s="1189"/>
      <c r="AM32" s="1189"/>
      <c r="AN32" s="1189"/>
      <c r="AO32" s="1189"/>
      <c r="AP32" s="1189"/>
      <c r="AQ32" s="1189"/>
      <c r="AR32" s="1189"/>
      <c r="AS32" s="1219"/>
      <c r="AT32" s="1189"/>
      <c r="AU32" s="1189"/>
      <c r="AV32" s="1189"/>
      <c r="AW32" s="1189"/>
      <c r="AX32" s="1189"/>
      <c r="AY32" s="1189"/>
      <c r="AZ32" s="1189"/>
      <c r="BA32" s="1189"/>
      <c r="BB32" s="1189"/>
      <c r="BC32" s="1189"/>
      <c r="BD32" s="1189"/>
      <c r="BE32" s="1189"/>
      <c r="BF32" s="1189"/>
      <c r="BG32" s="1189"/>
      <c r="BH32" s="1189"/>
      <c r="BI32" s="1189"/>
      <c r="BJ32" s="1189"/>
      <c r="BK32" s="1189"/>
      <c r="BL32" s="1189"/>
      <c r="BM32" s="1189"/>
      <c r="BN32" s="1189"/>
      <c r="BO32" s="1189"/>
      <c r="BP32" s="1189"/>
      <c r="BQ32" s="1189"/>
      <c r="BR32" s="1189"/>
      <c r="BS32" s="1189"/>
      <c r="BT32" s="1189"/>
      <c r="BU32" s="1189"/>
      <c r="BV32" s="1189"/>
      <c r="BW32" s="1189"/>
      <c r="BX32" s="1189"/>
      <c r="BY32" s="1189"/>
      <c r="BZ32" s="1189"/>
      <c r="CA32" s="1189"/>
      <c r="CB32" s="1189"/>
      <c r="CC32" s="1189"/>
      <c r="CD32" s="1189"/>
      <c r="CE32" s="1189"/>
      <c r="CF32" s="1189"/>
      <c r="CG32" s="1189"/>
      <c r="CH32" s="1189"/>
      <c r="CI32" s="1189"/>
      <c r="CJ32" s="1189"/>
      <c r="CK32" s="1189"/>
      <c r="CL32" s="1189"/>
      <c r="CM32" s="1189"/>
      <c r="CN32" s="1189"/>
      <c r="CO32" s="1189"/>
      <c r="CP32" s="1189"/>
      <c r="CQ32" s="1189"/>
      <c r="CR32" s="1189"/>
      <c r="CS32" s="1189"/>
      <c r="CT32" s="1189"/>
      <c r="CU32" s="1189"/>
      <c r="CV32" s="1189"/>
      <c r="CW32" s="1189"/>
      <c r="CX32" s="1189"/>
      <c r="CY32" s="1189"/>
      <c r="CZ32" s="1189"/>
      <c r="DA32" s="1189"/>
      <c r="DB32" s="1189"/>
      <c r="DC32" s="1189"/>
      <c r="DD32" s="1189"/>
      <c r="DE32" s="1189"/>
      <c r="DF32" s="1189"/>
      <c r="DG32" s="1189"/>
      <c r="DH32" s="1189"/>
      <c r="DI32" s="1189"/>
      <c r="DJ32" s="1189"/>
      <c r="DK32" s="1189"/>
      <c r="DL32" s="1189"/>
      <c r="DM32" s="1189"/>
      <c r="DN32" s="1189"/>
      <c r="DO32" s="1189"/>
      <c r="DP32" s="1189"/>
      <c r="DQ32" s="1189"/>
      <c r="DR32" s="1189"/>
      <c r="DS32" s="1189"/>
      <c r="DT32" s="1189"/>
      <c r="DU32" s="1189"/>
      <c r="DV32" s="1189"/>
      <c r="DW32" s="1189"/>
      <c r="DX32" s="1189"/>
      <c r="DY32" s="1189"/>
      <c r="DZ32" s="1189"/>
      <c r="EA32" s="1189"/>
      <c r="EB32" s="1189"/>
      <c r="EC32" s="1189"/>
      <c r="ED32" s="1189"/>
      <c r="EE32" s="1189"/>
      <c r="EF32" s="1189"/>
      <c r="EG32" s="1189"/>
      <c r="EH32" s="1189"/>
      <c r="EI32" s="1189"/>
      <c r="EJ32" s="1189"/>
      <c r="EK32" s="1189"/>
      <c r="EL32" s="1189"/>
      <c r="EM32" s="1189"/>
      <c r="EN32" s="1189"/>
      <c r="EO32" s="1189"/>
      <c r="EP32" s="1189"/>
      <c r="EQ32" s="1189"/>
      <c r="ER32" s="1189"/>
      <c r="ES32" s="1189"/>
      <c r="ET32" s="1189"/>
      <c r="EU32" s="1189"/>
      <c r="EV32" s="1189"/>
      <c r="EW32" s="1189"/>
      <c r="EX32" s="1189"/>
      <c r="EY32" s="1189"/>
      <c r="EZ32" s="1189"/>
      <c r="FA32" s="1189"/>
      <c r="FB32" s="1189"/>
      <c r="FC32" s="1189"/>
      <c r="FD32" s="1189"/>
      <c r="FE32" s="1189"/>
      <c r="FF32" s="1189"/>
      <c r="FG32" s="1189"/>
      <c r="FH32" s="1189"/>
      <c r="FI32" s="1189"/>
      <c r="FJ32" s="1189"/>
      <c r="FK32" s="1189"/>
      <c r="FL32" s="1189"/>
      <c r="FM32" s="1189"/>
      <c r="FN32" s="1189"/>
      <c r="FO32" s="1189"/>
      <c r="FP32" s="1189"/>
      <c r="FQ32" s="1189"/>
      <c r="FR32" s="1189"/>
      <c r="FS32" s="1189"/>
      <c r="FT32" s="1189"/>
      <c r="FU32" s="1189"/>
      <c r="FV32" s="1189"/>
      <c r="FW32" s="1189"/>
      <c r="FX32" s="1189"/>
      <c r="FY32" s="1189"/>
      <c r="FZ32" s="1189"/>
      <c r="GA32" s="1189"/>
      <c r="GB32" s="1189"/>
      <c r="GC32" s="1189"/>
      <c r="GD32" s="1189"/>
      <c r="GE32" s="1189"/>
      <c r="GF32" s="1189"/>
      <c r="GG32" s="1189"/>
      <c r="GH32" s="1189"/>
      <c r="GI32" s="1189"/>
      <c r="GJ32" s="1189"/>
      <c r="GK32" s="1189"/>
      <c r="GL32" s="1189"/>
      <c r="GM32" s="1189"/>
      <c r="GN32" s="1189"/>
      <c r="GO32" s="1189"/>
      <c r="GP32" s="1189"/>
      <c r="GQ32" s="1189"/>
      <c r="GR32" s="1189"/>
      <c r="GS32" s="1189"/>
      <c r="GT32" s="1189"/>
      <c r="GU32" s="1189"/>
      <c r="GV32" s="1189"/>
      <c r="GW32" s="1189"/>
      <c r="GX32" s="1189"/>
      <c r="GY32" s="1189"/>
      <c r="GZ32" s="1189"/>
      <c r="HA32" s="1189"/>
      <c r="HB32" s="1189"/>
      <c r="HC32" s="1189"/>
      <c r="HD32" s="1189"/>
      <c r="HE32" s="1189"/>
      <c r="HF32" s="1189"/>
      <c r="HG32" s="1189"/>
      <c r="HH32" s="1189"/>
      <c r="HI32" s="1189"/>
      <c r="HJ32" s="1189"/>
      <c r="HK32" s="1189"/>
      <c r="HL32" s="1189"/>
      <c r="HM32" s="1189"/>
      <c r="HN32" s="1189"/>
      <c r="HO32" s="1189"/>
      <c r="HP32" s="1189"/>
      <c r="HQ32" s="1189"/>
      <c r="HR32" s="1189"/>
      <c r="HS32" s="1189"/>
      <c r="HT32" s="1189"/>
      <c r="HU32" s="1189"/>
      <c r="HV32" s="1189"/>
      <c r="HW32" s="1189"/>
    </row>
    <row r="33" spans="1:231" s="2787" customFormat="1" ht="18.75">
      <c r="A33" s="2885"/>
      <c r="B33" s="2811" t="s">
        <v>71</v>
      </c>
      <c r="C33" s="2837" t="s">
        <v>239</v>
      </c>
      <c r="D33" s="2814"/>
      <c r="E33" s="2814"/>
      <c r="F33" s="2815"/>
      <c r="G33" s="2816">
        <v>2.5</v>
      </c>
      <c r="H33" s="2824">
        <v>75</v>
      </c>
      <c r="I33" s="2822">
        <v>45</v>
      </c>
      <c r="J33" s="2819">
        <v>27</v>
      </c>
      <c r="K33" s="2820"/>
      <c r="L33" s="2886">
        <v>18</v>
      </c>
      <c r="M33" s="2821">
        <v>30</v>
      </c>
      <c r="N33" s="2877">
        <v>5</v>
      </c>
      <c r="P33" s="2887"/>
      <c r="Q33" s="2878"/>
      <c r="R33" s="2879" t="s">
        <v>299</v>
      </c>
      <c r="S33" s="2879"/>
      <c r="T33" s="1189"/>
      <c r="U33" s="1219" t="b">
        <v>1</v>
      </c>
      <c r="V33" s="1219" t="b">
        <v>0</v>
      </c>
      <c r="W33" s="1219" t="b">
        <v>1</v>
      </c>
      <c r="X33" s="1219" t="b">
        <v>1</v>
      </c>
      <c r="Y33" s="1219" t="b">
        <v>1</v>
      </c>
      <c r="Z33" s="1219" t="b">
        <v>1</v>
      </c>
      <c r="AA33" s="1189"/>
      <c r="AB33" s="1189"/>
      <c r="AC33" s="1189"/>
      <c r="AD33" s="1189"/>
      <c r="AE33" s="1189"/>
      <c r="AF33" s="1189"/>
      <c r="AG33" s="1189"/>
      <c r="AH33" s="1189"/>
      <c r="AI33" s="1189"/>
      <c r="AJ33" s="1189"/>
      <c r="AK33" s="1189"/>
      <c r="AL33" s="1189"/>
      <c r="AM33" s="1189"/>
      <c r="AN33" s="1189"/>
      <c r="AO33" s="1189"/>
      <c r="AP33" s="1189"/>
      <c r="AQ33" s="1189"/>
      <c r="AR33" s="1189"/>
      <c r="AS33" s="1219"/>
      <c r="AT33" s="1189"/>
      <c r="AU33" s="1189"/>
      <c r="AV33" s="1189"/>
      <c r="AW33" s="1189"/>
      <c r="AX33" s="1189"/>
      <c r="AY33" s="1189"/>
      <c r="AZ33" s="1189"/>
      <c r="BA33" s="1189"/>
      <c r="BB33" s="1189"/>
      <c r="BC33" s="1189"/>
      <c r="BD33" s="1189"/>
      <c r="BE33" s="1189"/>
      <c r="BF33" s="1189"/>
      <c r="BG33" s="1189"/>
      <c r="BH33" s="1189"/>
      <c r="BI33" s="1189"/>
      <c r="BJ33" s="1189"/>
      <c r="BK33" s="1189"/>
      <c r="BL33" s="1189"/>
      <c r="BM33" s="1189"/>
      <c r="BN33" s="1189"/>
      <c r="BO33" s="1189"/>
      <c r="BP33" s="1189"/>
      <c r="BQ33" s="1189"/>
      <c r="BR33" s="1189"/>
      <c r="BS33" s="1189"/>
      <c r="BT33" s="1189"/>
      <c r="BU33" s="1189"/>
      <c r="BV33" s="1189"/>
      <c r="BW33" s="1189"/>
      <c r="BX33" s="1189"/>
      <c r="BY33" s="1189"/>
      <c r="BZ33" s="1189"/>
      <c r="CA33" s="1189"/>
      <c r="CB33" s="1189"/>
      <c r="CC33" s="1189"/>
      <c r="CD33" s="1189"/>
      <c r="CE33" s="1189"/>
      <c r="CF33" s="1189"/>
      <c r="CG33" s="1189"/>
      <c r="CH33" s="1189"/>
      <c r="CI33" s="1189"/>
      <c r="CJ33" s="1189"/>
      <c r="CK33" s="1189"/>
      <c r="CL33" s="1189"/>
      <c r="CM33" s="1189"/>
      <c r="CN33" s="1189"/>
      <c r="CO33" s="1189"/>
      <c r="CP33" s="1189"/>
      <c r="CQ33" s="1189"/>
      <c r="CR33" s="1189"/>
      <c r="CS33" s="1189"/>
      <c r="CT33" s="1189"/>
      <c r="CU33" s="1189"/>
      <c r="CV33" s="1189"/>
      <c r="CW33" s="1189"/>
      <c r="CX33" s="1189"/>
      <c r="CY33" s="1189"/>
      <c r="CZ33" s="1189"/>
      <c r="DA33" s="1189"/>
      <c r="DB33" s="1189"/>
      <c r="DC33" s="1189"/>
      <c r="DD33" s="1189"/>
      <c r="DE33" s="1189"/>
      <c r="DF33" s="1189"/>
      <c r="DG33" s="1189"/>
      <c r="DH33" s="1189"/>
      <c r="DI33" s="1189"/>
      <c r="DJ33" s="1189"/>
      <c r="DK33" s="1189"/>
      <c r="DL33" s="1189"/>
      <c r="DM33" s="1189"/>
      <c r="DN33" s="1189"/>
      <c r="DO33" s="1189"/>
      <c r="DP33" s="1189"/>
      <c r="DQ33" s="1189"/>
      <c r="DR33" s="1189"/>
      <c r="DS33" s="1189"/>
      <c r="DT33" s="1189"/>
      <c r="DU33" s="1189"/>
      <c r="DV33" s="1189"/>
      <c r="DW33" s="1189"/>
      <c r="DX33" s="1189"/>
      <c r="DY33" s="1189"/>
      <c r="DZ33" s="1189"/>
      <c r="EA33" s="1189"/>
      <c r="EB33" s="1189"/>
      <c r="EC33" s="1189"/>
      <c r="ED33" s="1189"/>
      <c r="EE33" s="1189"/>
      <c r="EF33" s="1189"/>
      <c r="EG33" s="1189"/>
      <c r="EH33" s="1189"/>
      <c r="EI33" s="1189"/>
      <c r="EJ33" s="1189"/>
      <c r="EK33" s="1189"/>
      <c r="EL33" s="1189"/>
      <c r="EM33" s="1189"/>
      <c r="EN33" s="1189"/>
      <c r="EO33" s="1189"/>
      <c r="EP33" s="1189"/>
      <c r="EQ33" s="1189"/>
      <c r="ER33" s="1189"/>
      <c r="ES33" s="1189"/>
      <c r="ET33" s="1189"/>
      <c r="EU33" s="1189"/>
      <c r="EV33" s="1189"/>
      <c r="EW33" s="1189"/>
      <c r="EX33" s="1189"/>
      <c r="EY33" s="1189"/>
      <c r="EZ33" s="1189"/>
      <c r="FA33" s="1189"/>
      <c r="FB33" s="1189"/>
      <c r="FC33" s="1189"/>
      <c r="FD33" s="1189"/>
      <c r="FE33" s="1189"/>
      <c r="FF33" s="1189"/>
      <c r="FG33" s="1189"/>
      <c r="FH33" s="1189"/>
      <c r="FI33" s="1189"/>
      <c r="FJ33" s="1189"/>
      <c r="FK33" s="1189"/>
      <c r="FL33" s="1189"/>
      <c r="FM33" s="1189"/>
      <c r="FN33" s="1189"/>
      <c r="FO33" s="1189"/>
      <c r="FP33" s="1189"/>
      <c r="FQ33" s="1189"/>
      <c r="FR33" s="1189"/>
      <c r="FS33" s="1189"/>
      <c r="FT33" s="1189"/>
      <c r="FU33" s="1189"/>
      <c r="FV33" s="1189"/>
      <c r="FW33" s="1189"/>
      <c r="FX33" s="1189"/>
      <c r="FY33" s="1189"/>
      <c r="FZ33" s="1189"/>
      <c r="GA33" s="1189"/>
      <c r="GB33" s="1189"/>
      <c r="GC33" s="1189"/>
      <c r="GD33" s="1189"/>
      <c r="GE33" s="1189"/>
      <c r="GF33" s="1189"/>
      <c r="GG33" s="1189"/>
      <c r="GH33" s="1189"/>
      <c r="GI33" s="1189"/>
      <c r="GJ33" s="1189"/>
      <c r="GK33" s="1189"/>
      <c r="GL33" s="1189"/>
      <c r="GM33" s="1189"/>
      <c r="GN33" s="1189"/>
      <c r="GO33" s="1189"/>
      <c r="GP33" s="1189"/>
      <c r="GQ33" s="1189"/>
      <c r="GR33" s="1189"/>
      <c r="GS33" s="1189"/>
      <c r="GT33" s="1189"/>
      <c r="GU33" s="1189"/>
      <c r="GV33" s="1189"/>
      <c r="GW33" s="1189"/>
      <c r="GX33" s="1189"/>
      <c r="GY33" s="1189"/>
      <c r="GZ33" s="1189"/>
      <c r="HA33" s="1189"/>
      <c r="HB33" s="1189"/>
      <c r="HC33" s="1189"/>
      <c r="HD33" s="1189"/>
      <c r="HE33" s="1189"/>
      <c r="HF33" s="1189"/>
      <c r="HG33" s="1189"/>
      <c r="HH33" s="1189"/>
      <c r="HI33" s="1189"/>
      <c r="HJ33" s="1189"/>
      <c r="HK33" s="1189"/>
      <c r="HL33" s="1189"/>
      <c r="HM33" s="1189"/>
      <c r="HN33" s="1189"/>
      <c r="HO33" s="1189"/>
      <c r="HP33" s="1189"/>
      <c r="HQ33" s="1189"/>
      <c r="HR33" s="1189"/>
      <c r="HS33" s="1189"/>
      <c r="HT33" s="1189"/>
      <c r="HU33" s="1189"/>
      <c r="HV33" s="1189"/>
      <c r="HW33" s="1189"/>
    </row>
    <row r="34" spans="1:231" s="2787" customFormat="1" ht="18.75">
      <c r="A34" s="2885" t="s">
        <v>291</v>
      </c>
      <c r="B34" s="2827" t="s">
        <v>159</v>
      </c>
      <c r="C34" s="2837"/>
      <c r="D34" s="2814"/>
      <c r="E34" s="2814"/>
      <c r="F34" s="2815"/>
      <c r="G34" s="2830"/>
      <c r="H34" s="2805">
        <v>105</v>
      </c>
      <c r="I34" s="2746"/>
      <c r="J34" s="2813"/>
      <c r="K34" s="2839"/>
      <c r="L34" s="2839"/>
      <c r="M34" s="2841"/>
      <c r="N34" s="2883"/>
      <c r="P34" s="2884"/>
      <c r="Q34" s="2726"/>
      <c r="R34" s="2727"/>
      <c r="S34" s="2727"/>
      <c r="T34" s="1189"/>
      <c r="U34" s="1219" t="b">
        <v>1</v>
      </c>
      <c r="V34" s="1219">
        <v>1</v>
      </c>
      <c r="W34" s="1219" t="b">
        <v>1</v>
      </c>
      <c r="X34" s="1219" t="b">
        <v>1</v>
      </c>
      <c r="Y34" s="1219" t="b">
        <v>1</v>
      </c>
      <c r="Z34" s="1219" t="b">
        <v>1</v>
      </c>
      <c r="AA34" s="1189"/>
      <c r="AB34" s="1189"/>
      <c r="AC34" s="1189"/>
      <c r="AD34" s="1189"/>
      <c r="AE34" s="1189"/>
      <c r="AF34" s="1189"/>
      <c r="AG34" s="1189"/>
      <c r="AH34" s="1189"/>
      <c r="AI34" s="1189"/>
      <c r="AJ34" s="1189"/>
      <c r="AK34" s="1189"/>
      <c r="AL34" s="1189"/>
      <c r="AM34" s="1189"/>
      <c r="AN34" s="1189"/>
      <c r="AO34" s="1189"/>
      <c r="AP34" s="1189"/>
      <c r="AQ34" s="1189"/>
      <c r="AR34" s="1189"/>
      <c r="AS34" s="1219"/>
      <c r="AT34" s="1189"/>
      <c r="AU34" s="1189"/>
      <c r="AV34" s="1189"/>
      <c r="AW34" s="1189"/>
      <c r="AX34" s="1189"/>
      <c r="AY34" s="1189"/>
      <c r="AZ34" s="1189"/>
      <c r="BA34" s="1189"/>
      <c r="BB34" s="1189"/>
      <c r="BC34" s="1189"/>
      <c r="BD34" s="1189"/>
      <c r="BE34" s="1189"/>
      <c r="BF34" s="1189"/>
      <c r="BG34" s="1189"/>
      <c r="BH34" s="1189"/>
      <c r="BI34" s="1189"/>
      <c r="BJ34" s="1189"/>
      <c r="BK34" s="1189"/>
      <c r="BL34" s="1189"/>
      <c r="BM34" s="1189"/>
      <c r="BN34" s="1189"/>
      <c r="BO34" s="1189"/>
      <c r="BP34" s="1189"/>
      <c r="BQ34" s="1189"/>
      <c r="BR34" s="1189"/>
      <c r="BS34" s="1189"/>
      <c r="BT34" s="1189"/>
      <c r="BU34" s="1189"/>
      <c r="BV34" s="1189"/>
      <c r="BW34" s="1189"/>
      <c r="BX34" s="1189"/>
      <c r="BY34" s="1189"/>
      <c r="BZ34" s="1189"/>
      <c r="CA34" s="1189"/>
      <c r="CB34" s="1189"/>
      <c r="CC34" s="1189"/>
      <c r="CD34" s="1189"/>
      <c r="CE34" s="1189"/>
      <c r="CF34" s="1189"/>
      <c r="CG34" s="1189"/>
      <c r="CH34" s="1189"/>
      <c r="CI34" s="1189"/>
      <c r="CJ34" s="1189"/>
      <c r="CK34" s="1189"/>
      <c r="CL34" s="1189"/>
      <c r="CM34" s="1189"/>
      <c r="CN34" s="1189"/>
      <c r="CO34" s="1189"/>
      <c r="CP34" s="1189"/>
      <c r="CQ34" s="1189"/>
      <c r="CR34" s="1189"/>
      <c r="CS34" s="1189"/>
      <c r="CT34" s="1189"/>
      <c r="CU34" s="1189"/>
      <c r="CV34" s="1189"/>
      <c r="CW34" s="1189"/>
      <c r="CX34" s="1189"/>
      <c r="CY34" s="1189"/>
      <c r="CZ34" s="1189"/>
      <c r="DA34" s="1189"/>
      <c r="DB34" s="1189"/>
      <c r="DC34" s="1189"/>
      <c r="DD34" s="1189"/>
      <c r="DE34" s="1189"/>
      <c r="DF34" s="1189"/>
      <c r="DG34" s="1189"/>
      <c r="DH34" s="1189"/>
      <c r="DI34" s="1189"/>
      <c r="DJ34" s="1189"/>
      <c r="DK34" s="1189"/>
      <c r="DL34" s="1189"/>
      <c r="DM34" s="1189"/>
      <c r="DN34" s="1189"/>
      <c r="DO34" s="1189"/>
      <c r="DP34" s="1189"/>
      <c r="DQ34" s="1189"/>
      <c r="DR34" s="1189"/>
      <c r="DS34" s="1189"/>
      <c r="DT34" s="1189"/>
      <c r="DU34" s="1189"/>
      <c r="DV34" s="1189"/>
      <c r="DW34" s="1189"/>
      <c r="DX34" s="1189"/>
      <c r="DY34" s="1189"/>
      <c r="DZ34" s="1189"/>
      <c r="EA34" s="1189"/>
      <c r="EB34" s="1189"/>
      <c r="EC34" s="1189"/>
      <c r="ED34" s="1189"/>
      <c r="EE34" s="1189"/>
      <c r="EF34" s="1189"/>
      <c r="EG34" s="1189"/>
      <c r="EH34" s="1189"/>
      <c r="EI34" s="1189"/>
      <c r="EJ34" s="1189"/>
      <c r="EK34" s="1189"/>
      <c r="EL34" s="1189"/>
      <c r="EM34" s="1189"/>
      <c r="EN34" s="1189"/>
      <c r="EO34" s="1189"/>
      <c r="EP34" s="1189"/>
      <c r="EQ34" s="1189"/>
      <c r="ER34" s="1189"/>
      <c r="ES34" s="1189"/>
      <c r="ET34" s="1189"/>
      <c r="EU34" s="1189"/>
      <c r="EV34" s="1189"/>
      <c r="EW34" s="1189"/>
      <c r="EX34" s="1189"/>
      <c r="EY34" s="1189"/>
      <c r="EZ34" s="1189"/>
      <c r="FA34" s="1189"/>
      <c r="FB34" s="1189"/>
      <c r="FC34" s="1189"/>
      <c r="FD34" s="1189"/>
      <c r="FE34" s="1189"/>
      <c r="FF34" s="1189"/>
      <c r="FG34" s="1189"/>
      <c r="FH34" s="1189"/>
      <c r="FI34" s="1189"/>
      <c r="FJ34" s="1189"/>
      <c r="FK34" s="1189"/>
      <c r="FL34" s="1189"/>
      <c r="FM34" s="1189"/>
      <c r="FN34" s="1189"/>
      <c r="FO34" s="1189"/>
      <c r="FP34" s="1189"/>
      <c r="FQ34" s="1189"/>
      <c r="FR34" s="1189"/>
      <c r="FS34" s="1189"/>
      <c r="FT34" s="1189"/>
      <c r="FU34" s="1189"/>
      <c r="FV34" s="1189"/>
      <c r="FW34" s="1189"/>
      <c r="FX34" s="1189"/>
      <c r="FY34" s="1189"/>
      <c r="FZ34" s="1189"/>
      <c r="GA34" s="1189"/>
      <c r="GB34" s="1189"/>
      <c r="GC34" s="1189"/>
      <c r="GD34" s="1189"/>
      <c r="GE34" s="1189"/>
      <c r="GF34" s="1189"/>
      <c r="GG34" s="1189"/>
      <c r="GH34" s="1189"/>
      <c r="GI34" s="1189"/>
      <c r="GJ34" s="1189"/>
      <c r="GK34" s="1189"/>
      <c r="GL34" s="1189"/>
      <c r="GM34" s="1189"/>
      <c r="GN34" s="1189"/>
      <c r="GO34" s="1189"/>
      <c r="GP34" s="1189"/>
      <c r="GQ34" s="1189"/>
      <c r="GR34" s="1189"/>
      <c r="GS34" s="1189"/>
      <c r="GT34" s="1189"/>
      <c r="GU34" s="1189"/>
      <c r="GV34" s="1189"/>
      <c r="GW34" s="1189"/>
      <c r="GX34" s="1189"/>
      <c r="GY34" s="1189"/>
      <c r="GZ34" s="1189"/>
      <c r="HA34" s="1189"/>
      <c r="HB34" s="1189"/>
      <c r="HC34" s="1189"/>
      <c r="HD34" s="1189"/>
      <c r="HE34" s="1189"/>
      <c r="HF34" s="1189"/>
      <c r="HG34" s="1189"/>
      <c r="HH34" s="1189"/>
      <c r="HI34" s="1189"/>
      <c r="HJ34" s="1189"/>
      <c r="HK34" s="1189"/>
      <c r="HL34" s="1189"/>
      <c r="HM34" s="1189"/>
      <c r="HN34" s="1189"/>
      <c r="HO34" s="1189"/>
      <c r="HP34" s="1189"/>
      <c r="HQ34" s="1189"/>
      <c r="HR34" s="1189"/>
      <c r="HS34" s="1189"/>
      <c r="HT34" s="1189"/>
      <c r="HU34" s="1189"/>
      <c r="HV34" s="1189"/>
      <c r="HW34" s="1189"/>
    </row>
    <row r="35" spans="1:231" s="2787" customFormat="1" ht="19.5" thickBot="1">
      <c r="A35" s="2885"/>
      <c r="B35" s="2888" t="s">
        <v>71</v>
      </c>
      <c r="C35" s="2854"/>
      <c r="D35" s="2814" t="s">
        <v>239</v>
      </c>
      <c r="E35" s="2814"/>
      <c r="F35" s="2815"/>
      <c r="G35" s="2816">
        <v>2.5</v>
      </c>
      <c r="H35" s="2824">
        <v>75</v>
      </c>
      <c r="I35" s="2818">
        <v>36</v>
      </c>
      <c r="J35" s="2819">
        <v>18</v>
      </c>
      <c r="K35" s="2820"/>
      <c r="L35" s="2820">
        <v>18</v>
      </c>
      <c r="M35" s="2821">
        <v>39</v>
      </c>
      <c r="N35" s="2889">
        <v>4</v>
      </c>
      <c r="P35" s="2884"/>
      <c r="Q35" s="2726"/>
      <c r="R35" s="2727"/>
      <c r="S35" s="2727"/>
      <c r="T35" s="2725">
        <v>62.5</v>
      </c>
      <c r="U35" s="1219" t="b">
        <v>1</v>
      </c>
      <c r="V35" s="1219" t="b">
        <v>0</v>
      </c>
      <c r="W35" s="1219" t="b">
        <v>1</v>
      </c>
      <c r="X35" s="1219" t="b">
        <v>1</v>
      </c>
      <c r="Y35" s="1219" t="b">
        <v>1</v>
      </c>
      <c r="Z35" s="1219" t="b">
        <v>1</v>
      </c>
      <c r="AA35" s="1189"/>
      <c r="AB35" s="1189"/>
      <c r="AC35" s="1189"/>
      <c r="AD35" s="1189"/>
      <c r="AE35" s="1189"/>
      <c r="AF35" s="1189"/>
      <c r="AG35" s="1189"/>
      <c r="AH35" s="1189"/>
      <c r="AI35" s="1189"/>
      <c r="AJ35" s="1189"/>
      <c r="AK35" s="1189"/>
      <c r="AL35" s="1189"/>
      <c r="AM35" s="1189"/>
      <c r="AN35" s="1189"/>
      <c r="AO35" s="1189"/>
      <c r="AP35" s="1189"/>
      <c r="AQ35" s="1189"/>
      <c r="AR35" s="1189"/>
      <c r="AS35" s="1219"/>
      <c r="AT35" s="1189"/>
      <c r="AU35" s="1189"/>
      <c r="AV35" s="1189"/>
      <c r="AW35" s="1189"/>
      <c r="AX35" s="1189"/>
      <c r="AY35" s="1189"/>
      <c r="AZ35" s="1189"/>
      <c r="BA35" s="1189"/>
      <c r="BB35" s="1189"/>
      <c r="BC35" s="1189"/>
      <c r="BD35" s="1189"/>
      <c r="BE35" s="1189"/>
      <c r="BF35" s="1189"/>
      <c r="BG35" s="1189"/>
      <c r="BH35" s="1189"/>
      <c r="BI35" s="1189"/>
      <c r="BJ35" s="1189"/>
      <c r="BK35" s="1189"/>
      <c r="BL35" s="1189"/>
      <c r="BM35" s="1189"/>
      <c r="BN35" s="1189"/>
      <c r="BO35" s="1189"/>
      <c r="BP35" s="1189"/>
      <c r="BQ35" s="1189"/>
      <c r="BR35" s="1189"/>
      <c r="BS35" s="1189"/>
      <c r="BT35" s="1189"/>
      <c r="BU35" s="1189"/>
      <c r="BV35" s="1189"/>
      <c r="BW35" s="1189"/>
      <c r="BX35" s="1189"/>
      <c r="BY35" s="1189"/>
      <c r="BZ35" s="1189"/>
      <c r="CA35" s="1189"/>
      <c r="CB35" s="1189"/>
      <c r="CC35" s="1189"/>
      <c r="CD35" s="1189"/>
      <c r="CE35" s="1189"/>
      <c r="CF35" s="1189"/>
      <c r="CG35" s="1189"/>
      <c r="CH35" s="1189"/>
      <c r="CI35" s="1189"/>
      <c r="CJ35" s="1189"/>
      <c r="CK35" s="1189"/>
      <c r="CL35" s="1189"/>
      <c r="CM35" s="1189"/>
      <c r="CN35" s="1189"/>
      <c r="CO35" s="1189"/>
      <c r="CP35" s="1189"/>
      <c r="CQ35" s="1189"/>
      <c r="CR35" s="1189"/>
      <c r="CS35" s="1189"/>
      <c r="CT35" s="1189"/>
      <c r="CU35" s="1189"/>
      <c r="CV35" s="1189"/>
      <c r="CW35" s="1189"/>
      <c r="CX35" s="1189"/>
      <c r="CY35" s="1189"/>
      <c r="CZ35" s="1189"/>
      <c r="DA35" s="1189"/>
      <c r="DB35" s="1189"/>
      <c r="DC35" s="1189"/>
      <c r="DD35" s="1189"/>
      <c r="DE35" s="1189"/>
      <c r="DF35" s="1189"/>
      <c r="DG35" s="1189"/>
      <c r="DH35" s="1189"/>
      <c r="DI35" s="1189"/>
      <c r="DJ35" s="1189"/>
      <c r="DK35" s="1189"/>
      <c r="DL35" s="1189"/>
      <c r="DM35" s="1189"/>
      <c r="DN35" s="1189"/>
      <c r="DO35" s="1189"/>
      <c r="DP35" s="1189"/>
      <c r="DQ35" s="1189"/>
      <c r="DR35" s="1189"/>
      <c r="DS35" s="1189"/>
      <c r="DT35" s="1189"/>
      <c r="DU35" s="1189"/>
      <c r="DV35" s="1189"/>
      <c r="DW35" s="1189"/>
      <c r="DX35" s="1189"/>
      <c r="DY35" s="1189"/>
      <c r="DZ35" s="1189"/>
      <c r="EA35" s="1189"/>
      <c r="EB35" s="1189"/>
      <c r="EC35" s="1189"/>
      <c r="ED35" s="1189"/>
      <c r="EE35" s="1189"/>
      <c r="EF35" s="1189"/>
      <c r="EG35" s="1189"/>
      <c r="EH35" s="1189"/>
      <c r="EI35" s="1189"/>
      <c r="EJ35" s="1189"/>
      <c r="EK35" s="1189"/>
      <c r="EL35" s="1189"/>
      <c r="EM35" s="1189"/>
      <c r="EN35" s="1189"/>
      <c r="EO35" s="1189"/>
      <c r="EP35" s="1189"/>
      <c r="EQ35" s="1189"/>
      <c r="ER35" s="1189"/>
      <c r="ES35" s="1189"/>
      <c r="ET35" s="1189"/>
      <c r="EU35" s="1189"/>
      <c r="EV35" s="1189"/>
      <c r="EW35" s="1189"/>
      <c r="EX35" s="1189"/>
      <c r="EY35" s="1189"/>
      <c r="EZ35" s="1189"/>
      <c r="FA35" s="1189"/>
      <c r="FB35" s="1189"/>
      <c r="FC35" s="1189"/>
      <c r="FD35" s="1189"/>
      <c r="FE35" s="1189"/>
      <c r="FF35" s="1189"/>
      <c r="FG35" s="1189"/>
      <c r="FH35" s="1189"/>
      <c r="FI35" s="1189"/>
      <c r="FJ35" s="1189"/>
      <c r="FK35" s="1189"/>
      <c r="FL35" s="1189"/>
      <c r="FM35" s="1189"/>
      <c r="FN35" s="1189"/>
      <c r="FO35" s="1189"/>
      <c r="FP35" s="1189"/>
      <c r="FQ35" s="1189"/>
      <c r="FR35" s="1189"/>
      <c r="FS35" s="1189"/>
      <c r="FT35" s="1189"/>
      <c r="FU35" s="1189"/>
      <c r="FV35" s="1189"/>
      <c r="FW35" s="1189"/>
      <c r="FX35" s="1189"/>
      <c r="FY35" s="1189"/>
      <c r="FZ35" s="1189"/>
      <c r="GA35" s="1189"/>
      <c r="GB35" s="1189"/>
      <c r="GC35" s="1189"/>
      <c r="GD35" s="1189"/>
      <c r="GE35" s="1189"/>
      <c r="GF35" s="1189"/>
      <c r="GG35" s="1189"/>
      <c r="GH35" s="1189"/>
      <c r="GI35" s="1189"/>
      <c r="GJ35" s="1189"/>
      <c r="GK35" s="1189"/>
      <c r="GL35" s="1189"/>
      <c r="GM35" s="1189"/>
      <c r="GN35" s="1189"/>
      <c r="GO35" s="1189"/>
      <c r="GP35" s="1189"/>
      <c r="GQ35" s="1189"/>
      <c r="GR35" s="1189"/>
      <c r="GS35" s="1189"/>
      <c r="GT35" s="1189"/>
      <c r="GU35" s="1189"/>
      <c r="GV35" s="1189"/>
      <c r="GW35" s="1189"/>
      <c r="GX35" s="1189"/>
      <c r="GY35" s="1189"/>
      <c r="GZ35" s="1189"/>
      <c r="HA35" s="1189"/>
      <c r="HB35" s="1189"/>
      <c r="HC35" s="1189"/>
      <c r="HD35" s="1189"/>
      <c r="HE35" s="1189"/>
      <c r="HF35" s="1189"/>
      <c r="HG35" s="1189"/>
      <c r="HH35" s="1189"/>
      <c r="HI35" s="1189"/>
      <c r="HJ35" s="1189"/>
      <c r="HK35" s="1189"/>
      <c r="HL35" s="1189"/>
      <c r="HM35" s="1189"/>
      <c r="HN35" s="1189"/>
      <c r="HO35" s="1189"/>
      <c r="HP35" s="1189"/>
      <c r="HQ35" s="1189"/>
      <c r="HR35" s="1189"/>
      <c r="HS35" s="1189"/>
      <c r="HT35" s="1189"/>
      <c r="HU35" s="1189"/>
      <c r="HV35" s="1189"/>
      <c r="HW35" s="1189"/>
    </row>
    <row r="36" spans="1:231" s="2787" customFormat="1" ht="18.75">
      <c r="A36" s="2890" t="s">
        <v>72</v>
      </c>
      <c r="B36" s="2891" t="s">
        <v>84</v>
      </c>
      <c r="C36" s="2854"/>
      <c r="D36" s="2814"/>
      <c r="E36" s="2814"/>
      <c r="F36" s="2892"/>
      <c r="G36" s="2893"/>
      <c r="H36" s="2894">
        <v>210</v>
      </c>
      <c r="I36" s="2812"/>
      <c r="J36" s="2813"/>
      <c r="K36" s="2839"/>
      <c r="L36" s="2839"/>
      <c r="M36" s="2858"/>
      <c r="N36" s="2895"/>
      <c r="P36" s="2896"/>
      <c r="Q36" s="2897"/>
      <c r="R36" s="2898"/>
      <c r="S36" s="2899"/>
      <c r="T36" s="1189"/>
      <c r="U36" s="1219" t="b">
        <v>1</v>
      </c>
      <c r="V36" s="1219">
        <v>1</v>
      </c>
      <c r="W36" s="1219" t="b">
        <v>1</v>
      </c>
      <c r="X36" s="1219" t="b">
        <v>1</v>
      </c>
      <c r="Y36" s="1219" t="b">
        <v>1</v>
      </c>
      <c r="Z36" s="1219" t="b">
        <v>1</v>
      </c>
      <c r="AA36" s="1189"/>
      <c r="AB36" s="1189"/>
      <c r="AC36" s="1189"/>
      <c r="AD36" s="1189"/>
      <c r="AE36" s="1189"/>
      <c r="AF36" s="1189"/>
      <c r="AG36" s="1189"/>
      <c r="AH36" s="1189"/>
      <c r="AI36" s="1189"/>
      <c r="AJ36" s="1189"/>
      <c r="AK36" s="1189"/>
      <c r="AL36" s="1189"/>
      <c r="AM36" s="1189"/>
      <c r="AN36" s="1189"/>
      <c r="AO36" s="1189"/>
      <c r="AP36" s="1189"/>
      <c r="AQ36" s="1189"/>
      <c r="AR36" s="1189"/>
      <c r="AS36" s="1219"/>
      <c r="AT36" s="1189"/>
      <c r="AU36" s="1189"/>
      <c r="AV36" s="1189"/>
      <c r="AW36" s="1189"/>
      <c r="AX36" s="1189"/>
      <c r="AY36" s="1189"/>
      <c r="AZ36" s="1189"/>
      <c r="BA36" s="1189"/>
      <c r="BB36" s="1189"/>
      <c r="BC36" s="1189"/>
      <c r="BD36" s="1189"/>
      <c r="BE36" s="1189"/>
      <c r="BF36" s="1189"/>
      <c r="BG36" s="1189"/>
      <c r="BH36" s="1189"/>
      <c r="BI36" s="1189"/>
      <c r="BJ36" s="1189"/>
      <c r="BK36" s="1189"/>
      <c r="BL36" s="1189"/>
      <c r="BM36" s="1189"/>
      <c r="BN36" s="1189"/>
      <c r="BO36" s="1189"/>
      <c r="BP36" s="1189"/>
      <c r="BQ36" s="1189"/>
      <c r="BR36" s="1189"/>
      <c r="BS36" s="1189"/>
      <c r="BT36" s="1189"/>
      <c r="BU36" s="1189"/>
      <c r="BV36" s="1189"/>
      <c r="BW36" s="1189"/>
      <c r="BX36" s="1189"/>
      <c r="BY36" s="1189"/>
      <c r="BZ36" s="1189"/>
      <c r="CA36" s="1189"/>
      <c r="CB36" s="1189"/>
      <c r="CC36" s="1189"/>
      <c r="CD36" s="1189"/>
      <c r="CE36" s="1189"/>
      <c r="CF36" s="1189"/>
      <c r="CG36" s="1189"/>
      <c r="CH36" s="1189"/>
      <c r="CI36" s="1189"/>
      <c r="CJ36" s="1189"/>
      <c r="CK36" s="1189"/>
      <c r="CL36" s="1189"/>
      <c r="CM36" s="1189"/>
      <c r="CN36" s="1189"/>
      <c r="CO36" s="1189"/>
      <c r="CP36" s="1189"/>
      <c r="CQ36" s="1189"/>
      <c r="CR36" s="1189"/>
      <c r="CS36" s="1189"/>
      <c r="CT36" s="1189"/>
      <c r="CU36" s="1189"/>
      <c r="CV36" s="1189"/>
      <c r="CW36" s="1189"/>
      <c r="CX36" s="1189"/>
      <c r="CY36" s="1189"/>
      <c r="CZ36" s="1189"/>
      <c r="DA36" s="1189"/>
      <c r="DB36" s="1189"/>
      <c r="DC36" s="1189"/>
      <c r="DD36" s="1189"/>
      <c r="DE36" s="1189"/>
      <c r="DF36" s="1189"/>
      <c r="DG36" s="1189"/>
      <c r="DH36" s="1189"/>
      <c r="DI36" s="1189"/>
      <c r="DJ36" s="1189"/>
      <c r="DK36" s="1189"/>
      <c r="DL36" s="1189"/>
      <c r="DM36" s="1189"/>
      <c r="DN36" s="1189"/>
      <c r="DO36" s="1189"/>
      <c r="DP36" s="1189"/>
      <c r="DQ36" s="1189"/>
      <c r="DR36" s="1189"/>
      <c r="DS36" s="1189"/>
      <c r="DT36" s="1189"/>
      <c r="DU36" s="1189"/>
      <c r="DV36" s="1189"/>
      <c r="DW36" s="1189"/>
      <c r="DX36" s="1189"/>
      <c r="DY36" s="1189"/>
      <c r="DZ36" s="1189"/>
      <c r="EA36" s="1189"/>
      <c r="EB36" s="1189"/>
      <c r="EC36" s="1189"/>
      <c r="ED36" s="1189"/>
      <c r="EE36" s="1189"/>
      <c r="EF36" s="1189"/>
      <c r="EG36" s="1189"/>
      <c r="EH36" s="1189"/>
      <c r="EI36" s="1189"/>
      <c r="EJ36" s="1189"/>
      <c r="EK36" s="1189"/>
      <c r="EL36" s="1189"/>
      <c r="EM36" s="1189"/>
      <c r="EN36" s="1189"/>
      <c r="EO36" s="1189"/>
      <c r="EP36" s="1189"/>
      <c r="EQ36" s="1189"/>
      <c r="ER36" s="1189"/>
      <c r="ES36" s="1189"/>
      <c r="ET36" s="1189"/>
      <c r="EU36" s="1189"/>
      <c r="EV36" s="1189"/>
      <c r="EW36" s="1189"/>
      <c r="EX36" s="1189"/>
      <c r="EY36" s="1189"/>
      <c r="EZ36" s="1189"/>
      <c r="FA36" s="1189"/>
      <c r="FB36" s="1189"/>
      <c r="FC36" s="1189"/>
      <c r="FD36" s="1189"/>
      <c r="FE36" s="1189"/>
      <c r="FF36" s="1189"/>
      <c r="FG36" s="1189"/>
      <c r="FH36" s="1189"/>
      <c r="FI36" s="1189"/>
      <c r="FJ36" s="1189"/>
      <c r="FK36" s="1189"/>
      <c r="FL36" s="1189"/>
      <c r="FM36" s="1189"/>
      <c r="FN36" s="1189"/>
      <c r="FO36" s="1189"/>
      <c r="FP36" s="1189"/>
      <c r="FQ36" s="1189"/>
      <c r="FR36" s="1189"/>
      <c r="FS36" s="1189"/>
      <c r="FT36" s="1189"/>
      <c r="FU36" s="1189"/>
      <c r="FV36" s="1189"/>
      <c r="FW36" s="1189"/>
      <c r="FX36" s="1189"/>
      <c r="FY36" s="1189"/>
      <c r="FZ36" s="1189"/>
      <c r="GA36" s="1189"/>
      <c r="GB36" s="1189"/>
      <c r="GC36" s="1189"/>
      <c r="GD36" s="1189"/>
      <c r="GE36" s="1189"/>
      <c r="GF36" s="1189"/>
      <c r="GG36" s="1189"/>
      <c r="GH36" s="1189"/>
      <c r="GI36" s="1189"/>
      <c r="GJ36" s="1189"/>
      <c r="GK36" s="1189"/>
      <c r="GL36" s="1189"/>
      <c r="GM36" s="1189"/>
      <c r="GN36" s="1189"/>
      <c r="GO36" s="1189"/>
      <c r="GP36" s="1189"/>
      <c r="GQ36" s="1189"/>
      <c r="GR36" s="1189"/>
      <c r="GS36" s="1189"/>
      <c r="GT36" s="1189"/>
      <c r="GU36" s="1189"/>
      <c r="GV36" s="1189"/>
      <c r="GW36" s="1189"/>
      <c r="GX36" s="1189"/>
      <c r="GY36" s="1189"/>
      <c r="GZ36" s="1189"/>
      <c r="HA36" s="1189"/>
      <c r="HB36" s="1189"/>
      <c r="HC36" s="1189"/>
      <c r="HD36" s="1189"/>
      <c r="HE36" s="1189"/>
      <c r="HF36" s="1189"/>
      <c r="HG36" s="1189"/>
      <c r="HH36" s="1189"/>
      <c r="HI36" s="1189"/>
      <c r="HJ36" s="1189"/>
      <c r="HK36" s="1189"/>
      <c r="HL36" s="1189"/>
      <c r="HM36" s="1189"/>
      <c r="HN36" s="1189"/>
      <c r="HO36" s="1189"/>
      <c r="HP36" s="1189"/>
      <c r="HQ36" s="1189"/>
      <c r="HR36" s="1189"/>
      <c r="HS36" s="1189"/>
      <c r="HT36" s="1189"/>
      <c r="HU36" s="1189"/>
      <c r="HV36" s="1189"/>
      <c r="HW36" s="1189"/>
    </row>
    <row r="37" spans="1:231" s="2787" customFormat="1" ht="18.75">
      <c r="A37" s="2690"/>
      <c r="B37" s="2900" t="s">
        <v>71</v>
      </c>
      <c r="C37" s="2854" t="s">
        <v>239</v>
      </c>
      <c r="D37" s="2814"/>
      <c r="E37" s="2814"/>
      <c r="F37" s="2855"/>
      <c r="G37" s="2856">
        <v>5</v>
      </c>
      <c r="H37" s="2857">
        <v>150</v>
      </c>
      <c r="I37" s="2812">
        <v>54</v>
      </c>
      <c r="J37" s="2813">
        <v>36</v>
      </c>
      <c r="K37" s="2839">
        <v>18</v>
      </c>
      <c r="L37" s="2839"/>
      <c r="M37" s="2858">
        <v>96</v>
      </c>
      <c r="N37" s="2901">
        <v>6</v>
      </c>
      <c r="P37" s="2740"/>
      <c r="Q37" s="1889"/>
      <c r="R37" s="2741"/>
      <c r="S37" s="2742"/>
      <c r="T37" s="2743"/>
      <c r="U37" s="1219" t="b">
        <v>1</v>
      </c>
      <c r="V37" s="1219" t="b">
        <v>0</v>
      </c>
      <c r="W37" s="1219" t="b">
        <v>1</v>
      </c>
      <c r="X37" s="1219" t="b">
        <v>1</v>
      </c>
      <c r="Y37" s="1219" t="b">
        <v>1</v>
      </c>
      <c r="Z37" s="1219" t="b">
        <v>1</v>
      </c>
      <c r="AA37" s="2743"/>
      <c r="AB37" s="2743"/>
      <c r="AC37" s="2743"/>
      <c r="AD37" s="2743"/>
      <c r="AE37" s="2743"/>
      <c r="AF37" s="2743"/>
      <c r="AG37" s="2743"/>
      <c r="AH37" s="2743"/>
      <c r="AI37" s="2743"/>
      <c r="AJ37" s="2743"/>
      <c r="AK37" s="2743"/>
      <c r="AL37" s="2743"/>
      <c r="AM37" s="2743"/>
      <c r="AN37" s="2743"/>
      <c r="AO37" s="2743"/>
      <c r="AP37" s="2743"/>
      <c r="AQ37" s="2743"/>
      <c r="AR37" s="2743"/>
      <c r="AS37" s="2744"/>
      <c r="AT37" s="2743"/>
      <c r="AU37" s="2743"/>
      <c r="AV37" s="2743"/>
      <c r="AW37" s="2743"/>
      <c r="AX37" s="2743"/>
      <c r="AY37" s="2743"/>
      <c r="AZ37" s="2743"/>
      <c r="BA37" s="2743"/>
      <c r="BB37" s="2743"/>
      <c r="BC37" s="2743"/>
      <c r="BD37" s="2743"/>
      <c r="BE37" s="2743"/>
      <c r="BF37" s="2743"/>
      <c r="BG37" s="2743"/>
      <c r="BH37" s="2743"/>
      <c r="BI37" s="2743"/>
      <c r="BJ37" s="2743"/>
      <c r="BK37" s="2743"/>
      <c r="BL37" s="2743"/>
      <c r="BM37" s="2743"/>
      <c r="BN37" s="2743"/>
      <c r="BO37" s="2743"/>
      <c r="BP37" s="2743"/>
      <c r="BQ37" s="2743"/>
      <c r="BR37" s="2743"/>
      <c r="BS37" s="2743"/>
      <c r="BT37" s="2743"/>
      <c r="BU37" s="2743"/>
      <c r="BV37" s="2743"/>
      <c r="BW37" s="2743"/>
      <c r="BX37" s="2743"/>
      <c r="BY37" s="2743"/>
      <c r="BZ37" s="2743"/>
      <c r="CA37" s="2743"/>
      <c r="CB37" s="2743"/>
      <c r="CC37" s="2743"/>
      <c r="CD37" s="2743"/>
      <c r="CE37" s="2743"/>
      <c r="CF37" s="2743"/>
      <c r="CG37" s="2743"/>
      <c r="CH37" s="2743"/>
      <c r="CI37" s="2743"/>
      <c r="CJ37" s="2743"/>
      <c r="CK37" s="2743"/>
      <c r="CL37" s="2743"/>
      <c r="CM37" s="2743"/>
      <c r="CN37" s="2743"/>
      <c r="CO37" s="2743"/>
      <c r="CP37" s="2743"/>
      <c r="CQ37" s="2743"/>
      <c r="CR37" s="2743"/>
      <c r="CS37" s="2743"/>
      <c r="CT37" s="2743"/>
      <c r="CU37" s="2743"/>
      <c r="CV37" s="2743"/>
      <c r="CW37" s="2743"/>
      <c r="CX37" s="2743"/>
      <c r="CY37" s="2743"/>
      <c r="CZ37" s="2743"/>
      <c r="DA37" s="2743"/>
      <c r="DB37" s="2743"/>
      <c r="DC37" s="2743"/>
      <c r="DD37" s="2743"/>
      <c r="DE37" s="2743"/>
      <c r="DF37" s="2743"/>
      <c r="DG37" s="2743"/>
      <c r="DH37" s="2743"/>
      <c r="DI37" s="2743"/>
      <c r="DJ37" s="2743"/>
      <c r="DK37" s="2743"/>
      <c r="DL37" s="2743"/>
      <c r="DM37" s="2743"/>
      <c r="DN37" s="2743"/>
      <c r="DO37" s="2743"/>
      <c r="DP37" s="2743"/>
      <c r="DQ37" s="2743"/>
      <c r="DR37" s="2743"/>
      <c r="DS37" s="2743"/>
      <c r="DT37" s="2743"/>
      <c r="DU37" s="2743"/>
      <c r="DV37" s="2743"/>
      <c r="DW37" s="2743"/>
      <c r="DX37" s="2743"/>
      <c r="DY37" s="2743"/>
      <c r="DZ37" s="2743"/>
      <c r="EA37" s="2743"/>
      <c r="EB37" s="2743"/>
      <c r="EC37" s="2743"/>
      <c r="ED37" s="2743"/>
      <c r="EE37" s="2743"/>
      <c r="EF37" s="2743"/>
      <c r="EG37" s="2743"/>
      <c r="EH37" s="2743"/>
      <c r="EI37" s="2743"/>
      <c r="EJ37" s="2743"/>
      <c r="EK37" s="2743"/>
      <c r="EL37" s="2743"/>
      <c r="EM37" s="2743"/>
      <c r="EN37" s="2743"/>
      <c r="EO37" s="2743"/>
      <c r="EP37" s="2743"/>
      <c r="EQ37" s="2743"/>
      <c r="ER37" s="2743"/>
      <c r="ES37" s="2743"/>
      <c r="ET37" s="2743"/>
      <c r="EU37" s="2743"/>
      <c r="EV37" s="2743"/>
      <c r="EW37" s="2743"/>
      <c r="EX37" s="2743"/>
      <c r="EY37" s="2743"/>
      <c r="EZ37" s="2743"/>
      <c r="FA37" s="2743"/>
      <c r="FB37" s="2743"/>
      <c r="FC37" s="2743"/>
      <c r="FD37" s="2743"/>
      <c r="FE37" s="2743"/>
      <c r="FF37" s="2743"/>
      <c r="FG37" s="2743"/>
      <c r="FH37" s="2743"/>
      <c r="FI37" s="2743"/>
      <c r="FJ37" s="2743"/>
      <c r="FK37" s="2743"/>
      <c r="FL37" s="2743"/>
      <c r="FM37" s="2743"/>
      <c r="FN37" s="2743"/>
      <c r="FO37" s="2743"/>
      <c r="FP37" s="2743"/>
      <c r="FQ37" s="2743"/>
      <c r="FR37" s="2743"/>
      <c r="FS37" s="2743"/>
      <c r="FT37" s="2743"/>
      <c r="FU37" s="2743"/>
      <c r="FV37" s="2743"/>
      <c r="FW37" s="2743"/>
      <c r="FX37" s="2743"/>
      <c r="FY37" s="2743"/>
      <c r="FZ37" s="2743"/>
      <c r="GA37" s="2743"/>
      <c r="GB37" s="2743"/>
      <c r="GC37" s="2743"/>
      <c r="GD37" s="2743"/>
      <c r="GE37" s="2743"/>
      <c r="GF37" s="2743"/>
      <c r="GG37" s="2743"/>
      <c r="GH37" s="2743"/>
      <c r="GI37" s="2743"/>
      <c r="GJ37" s="2743"/>
      <c r="GK37" s="2743"/>
      <c r="GL37" s="2743"/>
      <c r="GM37" s="2743"/>
      <c r="GN37" s="2743"/>
      <c r="GO37" s="2743"/>
      <c r="GP37" s="2743"/>
      <c r="GQ37" s="2743"/>
      <c r="GR37" s="2743"/>
      <c r="GS37" s="2743"/>
      <c r="GT37" s="2743"/>
      <c r="GU37" s="2743"/>
      <c r="GV37" s="2743"/>
      <c r="GW37" s="2743"/>
      <c r="GX37" s="2743"/>
      <c r="GY37" s="2743"/>
      <c r="GZ37" s="2743"/>
      <c r="HA37" s="2743"/>
      <c r="HB37" s="2743"/>
      <c r="HC37" s="2743"/>
      <c r="HD37" s="2743"/>
      <c r="HE37" s="2743"/>
      <c r="HF37" s="2743"/>
      <c r="HG37" s="2743"/>
      <c r="HH37" s="2743"/>
      <c r="HI37" s="2743"/>
      <c r="HJ37" s="2743"/>
      <c r="HK37" s="2743"/>
      <c r="HL37" s="2743"/>
      <c r="HM37" s="2743"/>
      <c r="HN37" s="2743"/>
      <c r="HO37" s="2743"/>
      <c r="HP37" s="2743"/>
      <c r="HQ37" s="2743"/>
      <c r="HR37" s="2743"/>
      <c r="HS37" s="2743"/>
      <c r="HT37" s="2743"/>
      <c r="HU37" s="2743"/>
      <c r="HV37" s="2743"/>
      <c r="HW37" s="2743"/>
    </row>
    <row r="38" spans="1:231" s="2787" customFormat="1" ht="18.75">
      <c r="A38" s="2690" t="s">
        <v>61</v>
      </c>
      <c r="B38" s="2853" t="s">
        <v>89</v>
      </c>
      <c r="C38" s="2854"/>
      <c r="D38" s="2814"/>
      <c r="E38" s="2814"/>
      <c r="F38" s="2855"/>
      <c r="G38" s="2856"/>
      <c r="H38" s="2857">
        <v>465</v>
      </c>
      <c r="I38" s="2812"/>
      <c r="J38" s="2813"/>
      <c r="K38" s="2839"/>
      <c r="L38" s="2839"/>
      <c r="M38" s="2858"/>
      <c r="N38" s="2901"/>
      <c r="P38" s="2740"/>
      <c r="Q38" s="1889"/>
      <c r="R38" s="2741"/>
      <c r="S38" s="2742"/>
      <c r="T38" s="2743"/>
      <c r="U38" s="1219">
        <v>1</v>
      </c>
      <c r="V38" s="1219">
        <v>1</v>
      </c>
      <c r="W38" s="1219" t="b">
        <v>1</v>
      </c>
      <c r="X38" s="1219" t="b">
        <v>1</v>
      </c>
      <c r="Y38" s="1219" t="b">
        <v>1</v>
      </c>
      <c r="Z38" s="1219" t="b">
        <v>1</v>
      </c>
      <c r="AA38" s="2743"/>
      <c r="AB38" s="2743"/>
      <c r="AC38" s="2743"/>
      <c r="AD38" s="2743"/>
      <c r="AE38" s="2743"/>
      <c r="AF38" s="2743"/>
      <c r="AG38" s="2743"/>
      <c r="AH38" s="2743"/>
      <c r="AI38" s="2743"/>
      <c r="AJ38" s="2743"/>
      <c r="AK38" s="2743"/>
      <c r="AL38" s="2743"/>
      <c r="AM38" s="2743"/>
      <c r="AN38" s="2743"/>
      <c r="AO38" s="2743"/>
      <c r="AP38" s="2743"/>
      <c r="AQ38" s="2743"/>
      <c r="AR38" s="2743"/>
      <c r="AS38" s="2744"/>
      <c r="AT38" s="2743"/>
      <c r="AU38" s="2743"/>
      <c r="AV38" s="2743"/>
      <c r="AW38" s="2743"/>
      <c r="AX38" s="2743"/>
      <c r="AY38" s="2743"/>
      <c r="AZ38" s="2743"/>
      <c r="BA38" s="2743"/>
      <c r="BB38" s="2743"/>
      <c r="BC38" s="2743"/>
      <c r="BD38" s="2743"/>
      <c r="BE38" s="2743"/>
      <c r="BF38" s="2743"/>
      <c r="BG38" s="2743"/>
      <c r="BH38" s="2743"/>
      <c r="BI38" s="2743"/>
      <c r="BJ38" s="2743"/>
      <c r="BK38" s="2743"/>
      <c r="BL38" s="2743"/>
      <c r="BM38" s="2743"/>
      <c r="BN38" s="2743"/>
      <c r="BO38" s="2743"/>
      <c r="BP38" s="2743"/>
      <c r="BQ38" s="2743"/>
      <c r="BR38" s="2743"/>
      <c r="BS38" s="2743"/>
      <c r="BT38" s="2743"/>
      <c r="BU38" s="2743"/>
      <c r="BV38" s="2743"/>
      <c r="BW38" s="2743"/>
      <c r="BX38" s="2743"/>
      <c r="BY38" s="2743"/>
      <c r="BZ38" s="2743"/>
      <c r="CA38" s="2743"/>
      <c r="CB38" s="2743"/>
      <c r="CC38" s="2743"/>
      <c r="CD38" s="2743"/>
      <c r="CE38" s="2743"/>
      <c r="CF38" s="2743"/>
      <c r="CG38" s="2743"/>
      <c r="CH38" s="2743"/>
      <c r="CI38" s="2743"/>
      <c r="CJ38" s="2743"/>
      <c r="CK38" s="2743"/>
      <c r="CL38" s="2743"/>
      <c r="CM38" s="2743"/>
      <c r="CN38" s="2743"/>
      <c r="CO38" s="2743"/>
      <c r="CP38" s="2743"/>
      <c r="CQ38" s="2743"/>
      <c r="CR38" s="2743"/>
      <c r="CS38" s="2743"/>
      <c r="CT38" s="2743"/>
      <c r="CU38" s="2743"/>
      <c r="CV38" s="2743"/>
      <c r="CW38" s="2743"/>
      <c r="CX38" s="2743"/>
      <c r="CY38" s="2743"/>
      <c r="CZ38" s="2743"/>
      <c r="DA38" s="2743"/>
      <c r="DB38" s="2743"/>
      <c r="DC38" s="2743"/>
      <c r="DD38" s="2743"/>
      <c r="DE38" s="2743"/>
      <c r="DF38" s="2743"/>
      <c r="DG38" s="2743"/>
      <c r="DH38" s="2743"/>
      <c r="DI38" s="2743"/>
      <c r="DJ38" s="2743"/>
      <c r="DK38" s="2743"/>
      <c r="DL38" s="2743"/>
      <c r="DM38" s="2743"/>
      <c r="DN38" s="2743"/>
      <c r="DO38" s="2743"/>
      <c r="DP38" s="2743"/>
      <c r="DQ38" s="2743"/>
      <c r="DR38" s="2743"/>
      <c r="DS38" s="2743"/>
      <c r="DT38" s="2743"/>
      <c r="DU38" s="2743"/>
      <c r="DV38" s="2743"/>
      <c r="DW38" s="2743"/>
      <c r="DX38" s="2743"/>
      <c r="DY38" s="2743"/>
      <c r="DZ38" s="2743"/>
      <c r="EA38" s="2743"/>
      <c r="EB38" s="2743"/>
      <c r="EC38" s="2743"/>
      <c r="ED38" s="2743"/>
      <c r="EE38" s="2743"/>
      <c r="EF38" s="2743"/>
      <c r="EG38" s="2743"/>
      <c r="EH38" s="2743"/>
      <c r="EI38" s="2743"/>
      <c r="EJ38" s="2743"/>
      <c r="EK38" s="2743"/>
      <c r="EL38" s="2743"/>
      <c r="EM38" s="2743"/>
      <c r="EN38" s="2743"/>
      <c r="EO38" s="2743"/>
      <c r="EP38" s="2743"/>
      <c r="EQ38" s="2743"/>
      <c r="ER38" s="2743"/>
      <c r="ES38" s="2743"/>
      <c r="ET38" s="2743"/>
      <c r="EU38" s="2743"/>
      <c r="EV38" s="2743"/>
      <c r="EW38" s="2743"/>
      <c r="EX38" s="2743"/>
      <c r="EY38" s="2743"/>
      <c r="EZ38" s="2743"/>
      <c r="FA38" s="2743"/>
      <c r="FB38" s="2743"/>
      <c r="FC38" s="2743"/>
      <c r="FD38" s="2743"/>
      <c r="FE38" s="2743"/>
      <c r="FF38" s="2743"/>
      <c r="FG38" s="2743"/>
      <c r="FH38" s="2743"/>
      <c r="FI38" s="2743"/>
      <c r="FJ38" s="2743"/>
      <c r="FK38" s="2743"/>
      <c r="FL38" s="2743"/>
      <c r="FM38" s="2743"/>
      <c r="FN38" s="2743"/>
      <c r="FO38" s="2743"/>
      <c r="FP38" s="2743"/>
      <c r="FQ38" s="2743"/>
      <c r="FR38" s="2743"/>
      <c r="FS38" s="2743"/>
      <c r="FT38" s="2743"/>
      <c r="FU38" s="2743"/>
      <c r="FV38" s="2743"/>
      <c r="FW38" s="2743"/>
      <c r="FX38" s="2743"/>
      <c r="FY38" s="2743"/>
      <c r="FZ38" s="2743"/>
      <c r="GA38" s="2743"/>
      <c r="GB38" s="2743"/>
      <c r="GC38" s="2743"/>
      <c r="GD38" s="2743"/>
      <c r="GE38" s="2743"/>
      <c r="GF38" s="2743"/>
      <c r="GG38" s="2743"/>
      <c r="GH38" s="2743"/>
      <c r="GI38" s="2743"/>
      <c r="GJ38" s="2743"/>
      <c r="GK38" s="2743"/>
      <c r="GL38" s="2743"/>
      <c r="GM38" s="2743"/>
      <c r="GN38" s="2743"/>
      <c r="GO38" s="2743"/>
      <c r="GP38" s="2743"/>
      <c r="GQ38" s="2743"/>
      <c r="GR38" s="2743"/>
      <c r="GS38" s="2743"/>
      <c r="GT38" s="2743"/>
      <c r="GU38" s="2743"/>
      <c r="GV38" s="2743"/>
      <c r="GW38" s="2743"/>
      <c r="GX38" s="2743"/>
      <c r="GY38" s="2743"/>
      <c r="GZ38" s="2743"/>
      <c r="HA38" s="2743"/>
      <c r="HB38" s="2743"/>
      <c r="HC38" s="2743"/>
      <c r="HD38" s="2743"/>
      <c r="HE38" s="2743"/>
      <c r="HF38" s="2743"/>
      <c r="HG38" s="2743"/>
      <c r="HH38" s="2743"/>
      <c r="HI38" s="2743"/>
      <c r="HJ38" s="2743"/>
      <c r="HK38" s="2743"/>
      <c r="HL38" s="2743"/>
      <c r="HM38" s="2743"/>
      <c r="HN38" s="2743"/>
      <c r="HO38" s="2743"/>
      <c r="HP38" s="2743"/>
      <c r="HQ38" s="2743"/>
      <c r="HR38" s="2743"/>
      <c r="HS38" s="2743"/>
      <c r="HT38" s="2743"/>
      <c r="HU38" s="2743"/>
      <c r="HV38" s="2743"/>
      <c r="HW38" s="2743"/>
    </row>
    <row r="39" spans="1:231" s="2787" customFormat="1" ht="18.75">
      <c r="A39" s="2690"/>
      <c r="B39" s="2853" t="s">
        <v>71</v>
      </c>
      <c r="C39" s="2854" t="s">
        <v>239</v>
      </c>
      <c r="D39" s="2814"/>
      <c r="E39" s="2814"/>
      <c r="F39" s="2859"/>
      <c r="G39" s="2856">
        <v>3.5</v>
      </c>
      <c r="H39" s="2857">
        <v>105</v>
      </c>
      <c r="I39" s="2812">
        <v>45</v>
      </c>
      <c r="J39" s="2813">
        <v>18</v>
      </c>
      <c r="K39" s="2839">
        <v>18</v>
      </c>
      <c r="L39" s="2839">
        <v>9</v>
      </c>
      <c r="M39" s="2858">
        <v>60</v>
      </c>
      <c r="N39" s="2901">
        <v>5</v>
      </c>
      <c r="P39" s="2740"/>
      <c r="Q39" s="1889"/>
      <c r="R39" s="2741"/>
      <c r="S39" s="2742"/>
      <c r="T39" s="2902"/>
      <c r="U39" s="1219" t="b">
        <v>1</v>
      </c>
      <c r="V39" s="1219" t="b">
        <v>0</v>
      </c>
      <c r="W39" s="1219" t="b">
        <v>1</v>
      </c>
      <c r="X39" s="1219" t="b">
        <v>1</v>
      </c>
      <c r="Y39" s="1219" t="b">
        <v>1</v>
      </c>
      <c r="Z39" s="1219" t="b">
        <v>1</v>
      </c>
      <c r="AA39" s="2902"/>
      <c r="AB39" s="2902"/>
      <c r="AC39" s="2902"/>
      <c r="AD39" s="2902"/>
      <c r="AE39" s="2902"/>
      <c r="AF39" s="2902"/>
      <c r="AG39" s="2902"/>
      <c r="AH39" s="2902"/>
      <c r="AI39" s="2902"/>
      <c r="AJ39" s="2902"/>
      <c r="AK39" s="2902"/>
      <c r="AL39" s="2902"/>
      <c r="AM39" s="2902"/>
      <c r="AN39" s="2902"/>
      <c r="AO39" s="2902"/>
      <c r="AP39" s="2902"/>
      <c r="AQ39" s="2902"/>
      <c r="AR39" s="2902"/>
      <c r="AS39" s="2903"/>
      <c r="AT39" s="2902"/>
      <c r="AU39" s="2902"/>
      <c r="AV39" s="2902"/>
      <c r="AW39" s="2902"/>
      <c r="AX39" s="2902"/>
      <c r="AY39" s="2902"/>
      <c r="AZ39" s="2902"/>
      <c r="BA39" s="2902"/>
      <c r="BB39" s="2902"/>
      <c r="BC39" s="2902"/>
      <c r="BD39" s="2902"/>
      <c r="BE39" s="2902"/>
      <c r="BF39" s="2902"/>
      <c r="BG39" s="2902"/>
      <c r="BH39" s="2902"/>
      <c r="BI39" s="2902"/>
      <c r="BJ39" s="2902"/>
      <c r="BK39" s="2902"/>
      <c r="BL39" s="2902"/>
      <c r="BM39" s="2902"/>
      <c r="BN39" s="2902"/>
      <c r="BO39" s="2902"/>
      <c r="BP39" s="2902"/>
      <c r="BQ39" s="2902"/>
      <c r="BR39" s="2902"/>
      <c r="BS39" s="2902"/>
      <c r="BT39" s="2902"/>
      <c r="BU39" s="2902"/>
      <c r="BV39" s="2902"/>
      <c r="BW39" s="2902"/>
      <c r="BX39" s="2902"/>
      <c r="BY39" s="2902"/>
      <c r="BZ39" s="2902"/>
      <c r="CA39" s="2902"/>
      <c r="CB39" s="2902"/>
      <c r="CC39" s="2902"/>
      <c r="CD39" s="2902"/>
      <c r="CE39" s="2902"/>
      <c r="CF39" s="2902"/>
      <c r="CG39" s="2902"/>
      <c r="CH39" s="2902"/>
      <c r="CI39" s="2902"/>
      <c r="CJ39" s="2902"/>
      <c r="CK39" s="2902"/>
      <c r="CL39" s="2902"/>
      <c r="CM39" s="2902"/>
      <c r="CN39" s="2902"/>
      <c r="CO39" s="2902"/>
      <c r="CP39" s="2902"/>
      <c r="CQ39" s="2902"/>
      <c r="CR39" s="2902"/>
      <c r="CS39" s="2902"/>
      <c r="CT39" s="2902"/>
      <c r="CU39" s="2902"/>
      <c r="CV39" s="2902"/>
      <c r="CW39" s="2902"/>
      <c r="CX39" s="2902"/>
      <c r="CY39" s="2902"/>
      <c r="CZ39" s="2902"/>
      <c r="DA39" s="2902"/>
      <c r="DB39" s="2902"/>
      <c r="DC39" s="2902"/>
      <c r="DD39" s="2902"/>
      <c r="DE39" s="2902"/>
      <c r="DF39" s="2902"/>
      <c r="DG39" s="2902"/>
      <c r="DH39" s="2902"/>
      <c r="DI39" s="2902"/>
      <c r="DJ39" s="2902"/>
      <c r="DK39" s="2902"/>
      <c r="DL39" s="2902"/>
      <c r="DM39" s="2902"/>
      <c r="DN39" s="2902"/>
      <c r="DO39" s="2902"/>
      <c r="DP39" s="2902"/>
      <c r="DQ39" s="2902"/>
      <c r="DR39" s="2902"/>
      <c r="DS39" s="2902"/>
      <c r="DT39" s="2902"/>
      <c r="DU39" s="2902"/>
      <c r="DV39" s="2902"/>
      <c r="DW39" s="2902"/>
      <c r="DX39" s="2902"/>
      <c r="DY39" s="2902"/>
      <c r="DZ39" s="2902"/>
      <c r="EA39" s="2902"/>
      <c r="EB39" s="2902"/>
      <c r="EC39" s="2902"/>
      <c r="ED39" s="2902"/>
      <c r="EE39" s="2902"/>
      <c r="EF39" s="2902"/>
      <c r="EG39" s="2902"/>
      <c r="EH39" s="2902"/>
      <c r="EI39" s="2902"/>
      <c r="EJ39" s="2902"/>
      <c r="EK39" s="2902"/>
      <c r="EL39" s="2902"/>
      <c r="EM39" s="2902"/>
      <c r="EN39" s="2902"/>
      <c r="EO39" s="2902"/>
      <c r="EP39" s="2902"/>
      <c r="EQ39" s="2902"/>
      <c r="ER39" s="2902"/>
      <c r="ES39" s="2902"/>
      <c r="ET39" s="2902"/>
      <c r="EU39" s="2902"/>
      <c r="EV39" s="2902"/>
      <c r="EW39" s="2902"/>
      <c r="EX39" s="2902"/>
      <c r="EY39" s="2902"/>
      <c r="EZ39" s="2902"/>
      <c r="FA39" s="2902"/>
      <c r="FB39" s="2902"/>
      <c r="FC39" s="2902"/>
      <c r="FD39" s="2902"/>
      <c r="FE39" s="2902"/>
      <c r="FF39" s="2902"/>
      <c r="FG39" s="2902"/>
      <c r="FH39" s="2902"/>
      <c r="FI39" s="2902"/>
      <c r="FJ39" s="2902"/>
      <c r="FK39" s="2902"/>
      <c r="FL39" s="2902"/>
      <c r="FM39" s="2902"/>
      <c r="FN39" s="2902"/>
      <c r="FO39" s="2902"/>
      <c r="FP39" s="2902"/>
      <c r="FQ39" s="2902"/>
      <c r="FR39" s="2902"/>
      <c r="FS39" s="2902"/>
      <c r="FT39" s="2902"/>
      <c r="FU39" s="2902"/>
      <c r="FV39" s="2902"/>
      <c r="FW39" s="2902"/>
      <c r="FX39" s="2902"/>
      <c r="FY39" s="2902"/>
      <c r="FZ39" s="2902"/>
      <c r="GA39" s="2902"/>
      <c r="GB39" s="2902"/>
      <c r="GC39" s="2902"/>
      <c r="GD39" s="2902"/>
      <c r="GE39" s="2902"/>
      <c r="GF39" s="2902"/>
      <c r="GG39" s="2902"/>
      <c r="GH39" s="2902"/>
      <c r="GI39" s="2902"/>
      <c r="GJ39" s="2902"/>
      <c r="GK39" s="2902"/>
      <c r="GL39" s="2902"/>
      <c r="GM39" s="2902"/>
      <c r="GN39" s="2902"/>
      <c r="GO39" s="2902"/>
      <c r="GP39" s="2902"/>
      <c r="GQ39" s="2902"/>
      <c r="GR39" s="2902"/>
      <c r="GS39" s="2902"/>
      <c r="GT39" s="2902"/>
      <c r="GU39" s="2902"/>
      <c r="GV39" s="2902"/>
      <c r="GW39" s="2902"/>
      <c r="GX39" s="2902"/>
      <c r="GY39" s="2902"/>
      <c r="GZ39" s="2902"/>
      <c r="HA39" s="2902"/>
      <c r="HB39" s="2902"/>
      <c r="HC39" s="2902"/>
      <c r="HD39" s="2902"/>
      <c r="HE39" s="2902"/>
      <c r="HF39" s="2902"/>
      <c r="HG39" s="2902"/>
      <c r="HH39" s="2902"/>
      <c r="HI39" s="2902"/>
      <c r="HJ39" s="2902"/>
      <c r="HK39" s="2902"/>
      <c r="HL39" s="2902"/>
      <c r="HM39" s="2902"/>
      <c r="HN39" s="2902"/>
      <c r="HO39" s="2902"/>
      <c r="HP39" s="2902"/>
      <c r="HQ39" s="2902"/>
      <c r="HR39" s="2902"/>
      <c r="HS39" s="2902"/>
      <c r="HT39" s="2902"/>
      <c r="HU39" s="2902"/>
      <c r="HV39" s="2902"/>
      <c r="HW39" s="2902"/>
    </row>
    <row r="40" spans="7:14" ht="18.75">
      <c r="G40" s="2029">
        <f>SUM(G28:G39)</f>
        <v>17</v>
      </c>
      <c r="N40" s="1242">
        <v>26</v>
      </c>
    </row>
    <row r="42" spans="1:45" ht="18.75">
      <c r="A42" s="3107" t="s">
        <v>308</v>
      </c>
      <c r="B42" s="3107"/>
      <c r="C42" s="3107"/>
      <c r="D42" s="3107"/>
      <c r="E42" s="3107"/>
      <c r="F42" s="3107"/>
      <c r="G42" s="3107"/>
      <c r="H42" s="3107"/>
      <c r="I42" s="3107"/>
      <c r="J42" s="3107"/>
      <c r="K42" s="3107"/>
      <c r="L42" s="3107"/>
      <c r="M42" s="3107"/>
      <c r="N42" s="3107"/>
      <c r="O42" s="3107"/>
      <c r="P42" s="3107"/>
      <c r="Q42" s="3107"/>
      <c r="R42" s="3107"/>
      <c r="S42" s="3107"/>
      <c r="T42" s="3107"/>
      <c r="U42" s="3107"/>
      <c r="V42" s="3107"/>
      <c r="W42" s="3107"/>
      <c r="X42" s="3107"/>
      <c r="Y42" s="3107"/>
      <c r="Z42" s="3107"/>
      <c r="AA42" s="3107"/>
      <c r="AB42" s="3107"/>
      <c r="AC42" s="3107"/>
      <c r="AD42" s="3107"/>
      <c r="AE42" s="3107"/>
      <c r="AF42" s="3107"/>
      <c r="AG42" s="3107"/>
      <c r="AH42" s="3107"/>
      <c r="AI42" s="3107"/>
      <c r="AJ42" s="3107"/>
      <c r="AK42" s="3107"/>
      <c r="AL42" s="3107"/>
      <c r="AM42" s="3107"/>
      <c r="AN42" s="3107"/>
      <c r="AO42" s="3107"/>
      <c r="AP42" s="3107"/>
      <c r="AQ42" s="3107"/>
      <c r="AR42" s="3107"/>
      <c r="AS42" s="3107"/>
    </row>
    <row r="43" spans="1:19" ht="18.75">
      <c r="A43" s="1891"/>
      <c r="B43" s="2062" t="s">
        <v>68</v>
      </c>
      <c r="C43" s="1947"/>
      <c r="D43" s="1948" t="s">
        <v>240</v>
      </c>
      <c r="E43" s="1948"/>
      <c r="F43" s="1949"/>
      <c r="G43" s="1950"/>
      <c r="H43" s="1951">
        <v>120</v>
      </c>
      <c r="I43" s="1952"/>
      <c r="J43" s="1948"/>
      <c r="K43" s="1948"/>
      <c r="L43" s="1948"/>
      <c r="M43" s="1949"/>
      <c r="N43" s="1949" t="s">
        <v>219</v>
      </c>
      <c r="O43" s="1893"/>
      <c r="Q43" s="1586"/>
      <c r="R43" s="1587"/>
      <c r="S43" s="1588"/>
    </row>
    <row r="44" spans="1:51" s="2787" customFormat="1" ht="18.75">
      <c r="A44" s="2904" t="s">
        <v>287</v>
      </c>
      <c r="B44" s="2905" t="s">
        <v>100</v>
      </c>
      <c r="C44" s="2906"/>
      <c r="D44" s="2907"/>
      <c r="E44" s="2907"/>
      <c r="F44" s="2908"/>
      <c r="G44" s="2909"/>
      <c r="H44" s="2910">
        <v>90</v>
      </c>
      <c r="I44" s="2825"/>
      <c r="J44" s="2806"/>
      <c r="K44" s="2807"/>
      <c r="L44" s="2807"/>
      <c r="M44" s="2841"/>
      <c r="N44" s="2911"/>
      <c r="O44" s="2752"/>
      <c r="Q44" s="2912"/>
      <c r="R44" s="2913"/>
      <c r="S44" s="2913"/>
      <c r="AM44" s="2788"/>
      <c r="AN44" s="2788"/>
      <c r="AO44" s="2788"/>
      <c r="AP44" s="2788"/>
      <c r="AQ44" s="2788"/>
      <c r="AR44" s="2789"/>
      <c r="AS44" s="2788"/>
      <c r="AT44" s="2790"/>
      <c r="AU44" s="2788"/>
      <c r="AV44" s="2788"/>
      <c r="AW44" s="2788"/>
      <c r="AX44" s="2788"/>
      <c r="AY44" s="2788"/>
    </row>
    <row r="45" spans="1:51" s="2787" customFormat="1" ht="18.75">
      <c r="A45" s="2914"/>
      <c r="B45" s="2915" t="s">
        <v>71</v>
      </c>
      <c r="C45" s="2916"/>
      <c r="D45" s="2917" t="s">
        <v>240</v>
      </c>
      <c r="E45" s="2917"/>
      <c r="F45" s="2918"/>
      <c r="G45" s="2919">
        <v>2.5</v>
      </c>
      <c r="H45" s="2920">
        <v>75</v>
      </c>
      <c r="I45" s="2921">
        <v>18</v>
      </c>
      <c r="J45" s="2819">
        <v>9</v>
      </c>
      <c r="K45" s="2820"/>
      <c r="L45" s="2820">
        <v>9</v>
      </c>
      <c r="M45" s="2821">
        <v>57</v>
      </c>
      <c r="N45" s="2922">
        <v>2</v>
      </c>
      <c r="O45" s="2750"/>
      <c r="Q45" s="2923"/>
      <c r="R45" s="2924"/>
      <c r="S45" s="2925"/>
      <c r="AM45" s="2788"/>
      <c r="AN45" s="2788"/>
      <c r="AO45" s="2788"/>
      <c r="AP45" s="2788"/>
      <c r="AQ45" s="2788"/>
      <c r="AR45" s="2789"/>
      <c r="AS45" s="2788"/>
      <c r="AT45" s="2790"/>
      <c r="AU45" s="2788"/>
      <c r="AV45" s="2788"/>
      <c r="AW45" s="2788"/>
      <c r="AX45" s="2788"/>
      <c r="AY45" s="2788"/>
    </row>
    <row r="46" spans="1:51" s="2787" customFormat="1" ht="37.5">
      <c r="A46" s="2810" t="s">
        <v>288</v>
      </c>
      <c r="B46" s="2823" t="s">
        <v>88</v>
      </c>
      <c r="C46" s="2854" t="s">
        <v>240</v>
      </c>
      <c r="D46" s="2814"/>
      <c r="E46" s="2814"/>
      <c r="F46" s="2926"/>
      <c r="G46" s="2927">
        <v>3.5</v>
      </c>
      <c r="H46" s="2928">
        <v>105</v>
      </c>
      <c r="I46" s="2812">
        <v>63</v>
      </c>
      <c r="J46" s="2813">
        <v>36</v>
      </c>
      <c r="K46" s="2839"/>
      <c r="L46" s="2839">
        <v>27</v>
      </c>
      <c r="M46" s="2841">
        <v>42</v>
      </c>
      <c r="N46" s="2929">
        <v>7</v>
      </c>
      <c r="O46" s="2739"/>
      <c r="Q46" s="2897"/>
      <c r="R46" s="2930" t="s">
        <v>300</v>
      </c>
      <c r="S46" s="2898"/>
      <c r="AM46" s="2788"/>
      <c r="AN46" s="2788"/>
      <c r="AO46" s="2788"/>
      <c r="AP46" s="2788"/>
      <c r="AQ46" s="2788"/>
      <c r="AR46" s="2789"/>
      <c r="AS46" s="2788"/>
      <c r="AT46" s="2790"/>
      <c r="AU46" s="2788"/>
      <c r="AV46" s="2788"/>
      <c r="AW46" s="2788"/>
      <c r="AX46" s="2788"/>
      <c r="AY46" s="2788"/>
    </row>
    <row r="47" spans="1:51" s="2787" customFormat="1" ht="18.75">
      <c r="A47" s="2690"/>
      <c r="B47" s="2860" t="s">
        <v>247</v>
      </c>
      <c r="C47" s="2837"/>
      <c r="D47" s="2839"/>
      <c r="E47" s="2839"/>
      <c r="F47" s="2855" t="s">
        <v>240</v>
      </c>
      <c r="G47" s="2856">
        <v>1</v>
      </c>
      <c r="H47" s="2857">
        <v>30</v>
      </c>
      <c r="I47" s="2812">
        <v>18</v>
      </c>
      <c r="J47" s="2813"/>
      <c r="K47" s="2839"/>
      <c r="L47" s="2839">
        <v>18</v>
      </c>
      <c r="M47" s="2858">
        <v>12</v>
      </c>
      <c r="N47" s="2931">
        <v>2</v>
      </c>
      <c r="O47" s="2758"/>
      <c r="Q47" s="1888"/>
      <c r="R47" s="2759"/>
      <c r="S47" s="2716"/>
      <c r="AM47" s="2788"/>
      <c r="AN47" s="2788"/>
      <c r="AO47" s="2788"/>
      <c r="AP47" s="2788"/>
      <c r="AQ47" s="2788"/>
      <c r="AR47" s="2789"/>
      <c r="AS47" s="2788"/>
      <c r="AT47" s="2790"/>
      <c r="AU47" s="2788"/>
      <c r="AV47" s="2788"/>
      <c r="AW47" s="2788"/>
      <c r="AX47" s="2788"/>
      <c r="AY47" s="2788"/>
    </row>
    <row r="48" spans="1:19" ht="18.75">
      <c r="A48" s="1907" t="s">
        <v>81</v>
      </c>
      <c r="B48" s="2022" t="s">
        <v>91</v>
      </c>
      <c r="C48" s="2023"/>
      <c r="D48" s="1983"/>
      <c r="E48" s="1983"/>
      <c r="F48" s="2028"/>
      <c r="G48" s="2025"/>
      <c r="H48" s="2026">
        <v>255</v>
      </c>
      <c r="I48" s="1981"/>
      <c r="J48" s="1982"/>
      <c r="K48" s="2008"/>
      <c r="L48" s="2008"/>
      <c r="M48" s="2027"/>
      <c r="N48" s="2084"/>
      <c r="O48" s="1437"/>
      <c r="Q48" s="1047"/>
      <c r="R48" s="1043"/>
      <c r="S48" s="1198"/>
    </row>
    <row r="49" spans="1:46" ht="18.75">
      <c r="A49" s="1907"/>
      <c r="B49" s="2030" t="s">
        <v>71</v>
      </c>
      <c r="C49" s="2023"/>
      <c r="D49" s="2008" t="s">
        <v>240</v>
      </c>
      <c r="E49" s="2008"/>
      <c r="F49" s="2085"/>
      <c r="G49" s="2025">
        <v>2</v>
      </c>
      <c r="H49" s="2026">
        <v>60</v>
      </c>
      <c r="I49" s="1981">
        <v>36</v>
      </c>
      <c r="J49" s="2932">
        <v>18</v>
      </c>
      <c r="K49" s="2933">
        <v>18</v>
      </c>
      <c r="L49" s="2008"/>
      <c r="M49" s="2027">
        <v>33</v>
      </c>
      <c r="N49" s="2934">
        <v>4</v>
      </c>
      <c r="O49" s="1461"/>
      <c r="Q49" s="366"/>
      <c r="R49" s="372"/>
      <c r="S49" s="1439"/>
      <c r="AT49" s="2790" t="s">
        <v>458</v>
      </c>
    </row>
    <row r="50" spans="1:51" s="2787" customFormat="1" ht="18.75">
      <c r="A50" s="2690" t="s">
        <v>61</v>
      </c>
      <c r="B50" s="2935" t="s">
        <v>80</v>
      </c>
      <c r="C50" s="2746"/>
      <c r="D50" s="2691"/>
      <c r="E50" s="2691"/>
      <c r="F50" s="2936"/>
      <c r="G50" s="2937"/>
      <c r="H50" s="2857">
        <v>450</v>
      </c>
      <c r="I50" s="2812"/>
      <c r="J50" s="2813"/>
      <c r="K50" s="2839"/>
      <c r="L50" s="2839"/>
      <c r="M50" s="2858"/>
      <c r="N50" s="2938"/>
      <c r="O50" s="2939"/>
      <c r="Q50" s="1889"/>
      <c r="R50" s="2741"/>
      <c r="S50" s="2741"/>
      <c r="AM50" s="2788"/>
      <c r="AN50" s="2788"/>
      <c r="AO50" s="2788"/>
      <c r="AP50" s="2788"/>
      <c r="AQ50" s="2788"/>
      <c r="AR50" s="2789"/>
      <c r="AS50" s="2788"/>
      <c r="AT50" s="2790"/>
      <c r="AU50" s="2788"/>
      <c r="AV50" s="2788"/>
      <c r="AW50" s="2788"/>
      <c r="AX50" s="2788"/>
      <c r="AY50" s="2788"/>
    </row>
    <row r="51" spans="1:51" s="2787" customFormat="1" ht="18.75">
      <c r="A51" s="2690"/>
      <c r="B51" s="2853" t="s">
        <v>71</v>
      </c>
      <c r="C51" s="2854"/>
      <c r="D51" s="2814" t="s">
        <v>240</v>
      </c>
      <c r="E51" s="2814"/>
      <c r="F51" s="2855"/>
      <c r="G51" s="2937">
        <v>5.5</v>
      </c>
      <c r="H51" s="2857">
        <v>165</v>
      </c>
      <c r="I51" s="2717">
        <v>36</v>
      </c>
      <c r="J51" s="2940">
        <v>18</v>
      </c>
      <c r="K51" s="2940">
        <v>9</v>
      </c>
      <c r="L51" s="2941">
        <v>18</v>
      </c>
      <c r="M51" s="2858">
        <v>93</v>
      </c>
      <c r="N51" s="2942">
        <v>7</v>
      </c>
      <c r="O51" s="2739"/>
      <c r="Q51" s="1888"/>
      <c r="R51" s="2741"/>
      <c r="S51" s="2741"/>
      <c r="AM51" s="2788"/>
      <c r="AN51" s="2788"/>
      <c r="AO51" s="2788"/>
      <c r="AP51" s="2788"/>
      <c r="AQ51" s="2788"/>
      <c r="AR51" s="2789"/>
      <c r="AS51" s="2788"/>
      <c r="AT51" s="2790" t="s">
        <v>458</v>
      </c>
      <c r="AU51" s="2788"/>
      <c r="AV51" s="2788"/>
      <c r="AW51" s="2788"/>
      <c r="AX51" s="2788"/>
      <c r="AY51" s="2788"/>
    </row>
    <row r="52" spans="7:14" ht="18.75">
      <c r="G52" s="2029">
        <f>SUM(G43:G51)</f>
        <v>14.5</v>
      </c>
      <c r="N52" s="1242">
        <v>24</v>
      </c>
    </row>
    <row r="55" ht="18.75">
      <c r="G55" s="1356">
        <f>G52+G40+G25</f>
        <v>60</v>
      </c>
    </row>
  </sheetData>
  <sheetProtection selectLockedCells="1" selectUnlockedCells="1"/>
  <mergeCells count="23">
    <mergeCell ref="A1:Y1"/>
    <mergeCell ref="A2:A7"/>
    <mergeCell ref="B2:B7"/>
    <mergeCell ref="C2:F2"/>
    <mergeCell ref="G2:G7"/>
    <mergeCell ref="H2:L2"/>
    <mergeCell ref="N2:Y7"/>
    <mergeCell ref="A9:AS9"/>
    <mergeCell ref="A27:AS27"/>
    <mergeCell ref="A42:AS42"/>
    <mergeCell ref="AS2:AS7"/>
    <mergeCell ref="C3:C7"/>
    <mergeCell ref="D3:D7"/>
    <mergeCell ref="E3:F4"/>
    <mergeCell ref="I4:I7"/>
    <mergeCell ref="J4:J7"/>
    <mergeCell ref="K4:K7"/>
    <mergeCell ref="H3:H7"/>
    <mergeCell ref="I3:L3"/>
    <mergeCell ref="M3:M7"/>
    <mergeCell ref="L4:L7"/>
    <mergeCell ref="E5:E7"/>
    <mergeCell ref="F5:F7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63"/>
  <sheetViews>
    <sheetView view="pageBreakPreview" zoomScale="75" zoomScaleNormal="50" zoomScaleSheetLayoutView="75" zoomScalePageLayoutView="0" workbookViewId="0" topLeftCell="A19">
      <selection activeCell="C56" sqref="C56"/>
    </sheetView>
  </sheetViews>
  <sheetFormatPr defaultColWidth="9.00390625" defaultRowHeight="12.75"/>
  <cols>
    <col min="1" max="1" width="13.75390625" style="1355" customWidth="1"/>
    <col min="2" max="2" width="75.25390625" style="1242" customWidth="1"/>
    <col min="3" max="3" width="10.875" style="1356" customWidth="1"/>
    <col min="4" max="4" width="9.75390625" style="1357" customWidth="1"/>
    <col min="5" max="5" width="5.25390625" style="1357" customWidth="1"/>
    <col min="6" max="6" width="5.125" style="1356" customWidth="1"/>
    <col min="7" max="7" width="11.00390625" style="1356" customWidth="1"/>
    <col min="8" max="8" width="10.125" style="1356" customWidth="1"/>
    <col min="9" max="9" width="9.00390625" style="1242" customWidth="1"/>
    <col min="10" max="10" width="8.25390625" style="1242" customWidth="1"/>
    <col min="11" max="11" width="7.375" style="1242" customWidth="1"/>
    <col min="12" max="12" width="7.375" style="25" customWidth="1"/>
    <col min="13" max="13" width="7.375" style="25" hidden="1" customWidth="1"/>
    <col min="14" max="14" width="7.875" style="25" hidden="1" customWidth="1"/>
    <col min="15" max="15" width="7.625" style="25" hidden="1" customWidth="1"/>
    <col min="16" max="16" width="6.625" style="25" hidden="1" customWidth="1"/>
    <col min="17" max="17" width="15.625" style="1242" customWidth="1"/>
    <col min="18" max="18" width="7.75390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8" width="0" style="25" hidden="1" customWidth="1"/>
    <col min="39" max="43" width="0" style="1225" hidden="1" customWidth="1"/>
    <col min="44" max="44" width="10.25390625" style="1359" hidden="1" customWidth="1"/>
    <col min="45" max="45" width="39.625" style="1225" customWidth="1"/>
    <col min="46" max="46" width="12.75390625" style="1360" bestFit="1" customWidth="1"/>
    <col min="47" max="51" width="12.75390625" style="1225" bestFit="1" customWidth="1"/>
    <col min="52" max="16384" width="9.125" style="25" customWidth="1"/>
  </cols>
  <sheetData>
    <row r="1" spans="1:51" s="906" customFormat="1" ht="19.5" customHeight="1" thickBot="1">
      <c r="A1" s="3114" t="s">
        <v>314</v>
      </c>
      <c r="B1" s="3115"/>
      <c r="C1" s="3115"/>
      <c r="D1" s="3115"/>
      <c r="E1" s="3115"/>
      <c r="F1" s="3115"/>
      <c r="G1" s="3115"/>
      <c r="H1" s="3115"/>
      <c r="I1" s="3115"/>
      <c r="J1" s="3115"/>
      <c r="K1" s="3115"/>
      <c r="L1" s="3115"/>
      <c r="M1" s="3115"/>
      <c r="N1" s="3116"/>
      <c r="O1" s="3116"/>
      <c r="P1" s="3116"/>
      <c r="Q1" s="3116"/>
      <c r="R1" s="3116"/>
      <c r="S1" s="3116"/>
      <c r="T1" s="3116"/>
      <c r="U1" s="3116"/>
      <c r="V1" s="3116"/>
      <c r="W1" s="3116"/>
      <c r="X1" s="3116"/>
      <c r="Y1" s="3117"/>
      <c r="AM1" s="1214"/>
      <c r="AN1" s="1214"/>
      <c r="AO1" s="1214"/>
      <c r="AP1" s="1214"/>
      <c r="AQ1" s="1214"/>
      <c r="AR1" s="2089"/>
      <c r="AS1" s="1214"/>
      <c r="AT1" s="1227"/>
      <c r="AU1" s="1214"/>
      <c r="AV1" s="1214"/>
      <c r="AW1" s="1214"/>
      <c r="AX1" s="1214"/>
      <c r="AY1" s="1214"/>
    </row>
    <row r="2" spans="1:51" s="906" customFormat="1" ht="39.75" customHeight="1" thickBot="1">
      <c r="A2" s="3201" t="s">
        <v>41</v>
      </c>
      <c r="B2" s="3119" t="s">
        <v>42</v>
      </c>
      <c r="C2" s="3120" t="s">
        <v>238</v>
      </c>
      <c r="D2" s="3121"/>
      <c r="E2" s="3121"/>
      <c r="F2" s="3122"/>
      <c r="G2" s="3123" t="s">
        <v>43</v>
      </c>
      <c r="H2" s="3126" t="s">
        <v>44</v>
      </c>
      <c r="I2" s="3126"/>
      <c r="J2" s="3126"/>
      <c r="K2" s="3126"/>
      <c r="L2" s="3126"/>
      <c r="M2" s="29"/>
      <c r="N2" s="3127" t="s">
        <v>310</v>
      </c>
      <c r="O2" s="3128"/>
      <c r="P2" s="3128"/>
      <c r="Q2" s="3128"/>
      <c r="R2" s="3128"/>
      <c r="S2" s="3128"/>
      <c r="T2" s="3128"/>
      <c r="U2" s="3128"/>
      <c r="V2" s="3128"/>
      <c r="W2" s="3128"/>
      <c r="X2" s="3128"/>
      <c r="Y2" s="3129"/>
      <c r="AM2" s="1214"/>
      <c r="AN2" s="1214"/>
      <c r="AO2" s="1214"/>
      <c r="AP2" s="1214"/>
      <c r="AQ2" s="1214"/>
      <c r="AR2" s="2089"/>
      <c r="AS2" s="3108" t="s">
        <v>259</v>
      </c>
      <c r="AT2" s="1227"/>
      <c r="AU2" s="1214"/>
      <c r="AV2" s="1214"/>
      <c r="AW2" s="1214"/>
      <c r="AX2" s="1214"/>
      <c r="AY2" s="1214"/>
    </row>
    <row r="3" spans="1:51" s="906" customFormat="1" ht="12.75" customHeight="1" thickBot="1">
      <c r="A3" s="3201"/>
      <c r="B3" s="3119"/>
      <c r="C3" s="3109" t="s">
        <v>110</v>
      </c>
      <c r="D3" s="3109" t="s">
        <v>111</v>
      </c>
      <c r="E3" s="3110" t="s">
        <v>112</v>
      </c>
      <c r="F3" s="3111"/>
      <c r="G3" s="3124"/>
      <c r="H3" s="3097" t="s">
        <v>46</v>
      </c>
      <c r="I3" s="3098" t="s">
        <v>47</v>
      </c>
      <c r="J3" s="3098"/>
      <c r="K3" s="3098"/>
      <c r="L3" s="3098"/>
      <c r="M3" s="3099" t="s">
        <v>48</v>
      </c>
      <c r="N3" s="3130"/>
      <c r="O3" s="3131"/>
      <c r="P3" s="3131"/>
      <c r="Q3" s="3131"/>
      <c r="R3" s="3131"/>
      <c r="S3" s="3131"/>
      <c r="T3" s="3131"/>
      <c r="U3" s="3131"/>
      <c r="V3" s="3131"/>
      <c r="W3" s="3131"/>
      <c r="X3" s="3131"/>
      <c r="Y3" s="3132"/>
      <c r="AM3" s="1214"/>
      <c r="AN3" s="1214"/>
      <c r="AO3" s="1214"/>
      <c r="AP3" s="1214"/>
      <c r="AQ3" s="1214"/>
      <c r="AR3" s="2089"/>
      <c r="AS3" s="3108"/>
      <c r="AT3" s="1227"/>
      <c r="AU3" s="1214"/>
      <c r="AV3" s="1214"/>
      <c r="AW3" s="1214"/>
      <c r="AX3" s="1214"/>
      <c r="AY3" s="1214"/>
    </row>
    <row r="4" spans="1:51" s="906" customFormat="1" ht="32.25" customHeight="1" thickBot="1">
      <c r="A4" s="3201"/>
      <c r="B4" s="3119"/>
      <c r="C4" s="3102"/>
      <c r="D4" s="3102"/>
      <c r="E4" s="3112"/>
      <c r="F4" s="3113"/>
      <c r="G4" s="3124"/>
      <c r="H4" s="3097"/>
      <c r="I4" s="3100" t="s">
        <v>53</v>
      </c>
      <c r="J4" s="3100" t="s">
        <v>54</v>
      </c>
      <c r="K4" s="3100" t="s">
        <v>55</v>
      </c>
      <c r="L4" s="3100" t="s">
        <v>56</v>
      </c>
      <c r="M4" s="3099"/>
      <c r="N4" s="3130"/>
      <c r="O4" s="3131"/>
      <c r="P4" s="3131"/>
      <c r="Q4" s="3131"/>
      <c r="R4" s="3131"/>
      <c r="S4" s="3131"/>
      <c r="T4" s="3131"/>
      <c r="U4" s="3131"/>
      <c r="V4" s="3131"/>
      <c r="W4" s="3131"/>
      <c r="X4" s="3131"/>
      <c r="Y4" s="3132"/>
      <c r="AM4" s="1214"/>
      <c r="AN4" s="1214"/>
      <c r="AO4" s="1214"/>
      <c r="AP4" s="1214"/>
      <c r="AQ4" s="1214"/>
      <c r="AR4" s="2089"/>
      <c r="AS4" s="3108"/>
      <c r="AT4" s="1227"/>
      <c r="AU4" s="1214"/>
      <c r="AV4" s="1214"/>
      <c r="AW4" s="1214"/>
      <c r="AX4" s="1214"/>
      <c r="AY4" s="1214"/>
    </row>
    <row r="5" spans="1:51" s="906" customFormat="1" ht="19.5" thickBot="1">
      <c r="A5" s="3201"/>
      <c r="B5" s="3119"/>
      <c r="C5" s="3102"/>
      <c r="D5" s="3102"/>
      <c r="E5" s="3101" t="s">
        <v>113</v>
      </c>
      <c r="F5" s="3104" t="s">
        <v>114</v>
      </c>
      <c r="G5" s="3124"/>
      <c r="H5" s="3097"/>
      <c r="I5" s="3100"/>
      <c r="J5" s="3100"/>
      <c r="K5" s="3100"/>
      <c r="L5" s="3100"/>
      <c r="M5" s="3099"/>
      <c r="N5" s="3130"/>
      <c r="O5" s="3131"/>
      <c r="P5" s="3131"/>
      <c r="Q5" s="3131"/>
      <c r="R5" s="3131"/>
      <c r="S5" s="3131"/>
      <c r="T5" s="3131"/>
      <c r="U5" s="3131"/>
      <c r="V5" s="3131"/>
      <c r="W5" s="3131"/>
      <c r="X5" s="3131"/>
      <c r="Y5" s="3132"/>
      <c r="AM5" s="1215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2090" t="s">
        <v>242</v>
      </c>
      <c r="AS5" s="3108"/>
      <c r="AT5" s="1227"/>
      <c r="AU5" s="1214"/>
      <c r="AV5" s="1214"/>
      <c r="AW5" s="1214"/>
      <c r="AX5" s="1214"/>
      <c r="AY5" s="1214"/>
    </row>
    <row r="6" spans="1:51" s="906" customFormat="1" ht="19.5" customHeight="1" thickBot="1">
      <c r="A6" s="3201"/>
      <c r="B6" s="3119"/>
      <c r="C6" s="3102"/>
      <c r="D6" s="3102"/>
      <c r="E6" s="3102"/>
      <c r="F6" s="3105"/>
      <c r="G6" s="3124"/>
      <c r="H6" s="3097"/>
      <c r="I6" s="3100"/>
      <c r="J6" s="3100"/>
      <c r="K6" s="3100"/>
      <c r="L6" s="3100"/>
      <c r="M6" s="3099"/>
      <c r="N6" s="3130"/>
      <c r="O6" s="3131"/>
      <c r="P6" s="3131"/>
      <c r="Q6" s="3131"/>
      <c r="R6" s="3131"/>
      <c r="S6" s="3131"/>
      <c r="T6" s="3131"/>
      <c r="U6" s="3131"/>
      <c r="V6" s="3131"/>
      <c r="W6" s="3131"/>
      <c r="X6" s="3131"/>
      <c r="Y6" s="3132"/>
      <c r="AM6" s="1214"/>
      <c r="AN6" s="1214"/>
      <c r="AO6" s="1214"/>
      <c r="AP6" s="1214"/>
      <c r="AQ6" s="1214"/>
      <c r="AR6" s="2089"/>
      <c r="AS6" s="3108"/>
      <c r="AT6" s="1227"/>
      <c r="AU6" s="1214"/>
      <c r="AV6" s="1214"/>
      <c r="AW6" s="1214"/>
      <c r="AX6" s="1214"/>
      <c r="AY6" s="1214"/>
    </row>
    <row r="7" spans="1:51" s="906" customFormat="1" ht="18.75" customHeight="1">
      <c r="A7" s="3201"/>
      <c r="B7" s="3119"/>
      <c r="C7" s="3103"/>
      <c r="D7" s="3103"/>
      <c r="E7" s="3103"/>
      <c r="F7" s="3106"/>
      <c r="G7" s="3125"/>
      <c r="H7" s="3097"/>
      <c r="I7" s="3100"/>
      <c r="J7" s="3100"/>
      <c r="K7" s="3100"/>
      <c r="L7" s="3100"/>
      <c r="M7" s="3099"/>
      <c r="N7" s="3133"/>
      <c r="O7" s="3134"/>
      <c r="P7" s="3134"/>
      <c r="Q7" s="3134"/>
      <c r="R7" s="3134"/>
      <c r="S7" s="3134"/>
      <c r="T7" s="3134"/>
      <c r="U7" s="3134"/>
      <c r="V7" s="3134"/>
      <c r="W7" s="3134"/>
      <c r="X7" s="3134"/>
      <c r="Y7" s="3135"/>
      <c r="AM7" s="1214"/>
      <c r="AN7" s="1214"/>
      <c r="AO7" s="1214"/>
      <c r="AP7" s="1214"/>
      <c r="AQ7" s="1214"/>
      <c r="AR7" s="2089"/>
      <c r="AS7" s="3108"/>
      <c r="AT7" s="1227"/>
      <c r="AU7" s="1214"/>
      <c r="AV7" s="1214"/>
      <c r="AW7" s="1214"/>
      <c r="AX7" s="1214"/>
      <c r="AY7" s="1214"/>
    </row>
    <row r="8" spans="1:51" s="906" customFormat="1" ht="19.5" thickBot="1">
      <c r="A8" s="34">
        <v>1</v>
      </c>
      <c r="B8" s="35">
        <v>2</v>
      </c>
      <c r="C8" s="36">
        <v>3</v>
      </c>
      <c r="D8" s="36">
        <v>4</v>
      </c>
      <c r="E8" s="257">
        <v>5</v>
      </c>
      <c r="F8" s="37">
        <v>6</v>
      </c>
      <c r="G8" s="38">
        <v>7</v>
      </c>
      <c r="H8" s="39">
        <v>8</v>
      </c>
      <c r="I8" s="36">
        <v>9</v>
      </c>
      <c r="J8" s="36">
        <v>10</v>
      </c>
      <c r="K8" s="36">
        <v>11</v>
      </c>
      <c r="L8" s="36">
        <v>12</v>
      </c>
      <c r="M8" s="37">
        <v>13</v>
      </c>
      <c r="N8" s="40">
        <v>14</v>
      </c>
      <c r="O8" s="41">
        <v>15</v>
      </c>
      <c r="P8" s="43">
        <v>16</v>
      </c>
      <c r="Q8" s="42">
        <v>17</v>
      </c>
      <c r="R8" s="41">
        <v>18</v>
      </c>
      <c r="S8" s="43">
        <v>19</v>
      </c>
      <c r="T8" s="922">
        <v>21</v>
      </c>
      <c r="U8" s="920">
        <v>22</v>
      </c>
      <c r="V8" s="921">
        <v>23</v>
      </c>
      <c r="W8" s="922">
        <v>24</v>
      </c>
      <c r="X8" s="920">
        <v>25</v>
      </c>
      <c r="Y8" s="921">
        <v>26</v>
      </c>
      <c r="AM8" s="1214"/>
      <c r="AN8" s="1214"/>
      <c r="AO8" s="1214"/>
      <c r="AP8" s="1214"/>
      <c r="AQ8" s="1214"/>
      <c r="AR8" s="2089"/>
      <c r="AS8" s="1214"/>
      <c r="AT8" s="1228">
        <v>1</v>
      </c>
      <c r="AU8" s="1215" t="s">
        <v>239</v>
      </c>
      <c r="AV8" s="1215" t="s">
        <v>240</v>
      </c>
      <c r="AW8" s="1215">
        <v>3</v>
      </c>
      <c r="AX8" s="1215" t="s">
        <v>241</v>
      </c>
      <c r="AY8" s="1215" t="s">
        <v>242</v>
      </c>
    </row>
    <row r="9" spans="1:45" ht="18.75">
      <c r="A9" s="3107" t="s">
        <v>311</v>
      </c>
      <c r="B9" s="3107"/>
      <c r="C9" s="3107"/>
      <c r="D9" s="3107"/>
      <c r="E9" s="3107"/>
      <c r="F9" s="3107"/>
      <c r="G9" s="3107"/>
      <c r="H9" s="3107"/>
      <c r="I9" s="3107"/>
      <c r="J9" s="3107"/>
      <c r="K9" s="3107"/>
      <c r="L9" s="3107"/>
      <c r="M9" s="3107"/>
      <c r="N9" s="3107"/>
      <c r="O9" s="3107"/>
      <c r="P9" s="3107"/>
      <c r="Q9" s="3107"/>
      <c r="R9" s="3107"/>
      <c r="S9" s="3107"/>
      <c r="T9" s="3107"/>
      <c r="U9" s="3107"/>
      <c r="V9" s="3107"/>
      <c r="W9" s="3107"/>
      <c r="X9" s="3107"/>
      <c r="Y9" s="3107"/>
      <c r="Z9" s="3107"/>
      <c r="AA9" s="3107"/>
      <c r="AB9" s="3107"/>
      <c r="AC9" s="3107"/>
      <c r="AD9" s="3107"/>
      <c r="AE9" s="3107"/>
      <c r="AF9" s="3107"/>
      <c r="AG9" s="3107"/>
      <c r="AH9" s="3107"/>
      <c r="AI9" s="3107"/>
      <c r="AJ9" s="3107"/>
      <c r="AK9" s="3107"/>
      <c r="AL9" s="3107"/>
      <c r="AM9" s="3107"/>
      <c r="AN9" s="3107"/>
      <c r="AO9" s="3107"/>
      <c r="AP9" s="3107"/>
      <c r="AQ9" s="3107"/>
      <c r="AR9" s="3107"/>
      <c r="AS9" s="3107"/>
    </row>
    <row r="10" spans="1:19" ht="18.75">
      <c r="A10" s="1891"/>
      <c r="B10" s="2062" t="s">
        <v>68</v>
      </c>
      <c r="C10" s="1947"/>
      <c r="D10" s="1948"/>
      <c r="E10" s="1948"/>
      <c r="F10" s="1949"/>
      <c r="G10" s="1950"/>
      <c r="H10" s="1951"/>
      <c r="I10" s="1952"/>
      <c r="J10" s="1948"/>
      <c r="K10" s="1948"/>
      <c r="L10" s="1893"/>
      <c r="M10" s="1894"/>
      <c r="N10" s="1892"/>
      <c r="O10" s="1893"/>
      <c r="P10" s="1894"/>
      <c r="Q10" s="2213" t="s">
        <v>221</v>
      </c>
      <c r="R10" s="1896" t="s">
        <v>221</v>
      </c>
      <c r="S10" s="1897" t="s">
        <v>221</v>
      </c>
    </row>
    <row r="11" spans="1:19" ht="18.75">
      <c r="A11" s="1907" t="s">
        <v>81</v>
      </c>
      <c r="B11" s="2199" t="s">
        <v>91</v>
      </c>
      <c r="C11" s="2023"/>
      <c r="D11" s="1983"/>
      <c r="E11" s="1983"/>
      <c r="F11" s="2028"/>
      <c r="G11" s="2025"/>
      <c r="H11" s="2026">
        <v>255</v>
      </c>
      <c r="I11" s="1981"/>
      <c r="J11" s="1982"/>
      <c r="K11" s="2008"/>
      <c r="L11" s="116"/>
      <c r="M11" s="317"/>
      <c r="N11" s="111"/>
      <c r="O11" s="1437"/>
      <c r="P11" s="1438"/>
      <c r="Q11" s="2214"/>
      <c r="R11" s="372"/>
      <c r="S11" s="1439"/>
    </row>
    <row r="12" spans="1:19" ht="18.75">
      <c r="A12" s="1907"/>
      <c r="B12" s="2200" t="s">
        <v>71</v>
      </c>
      <c r="C12" s="2023">
        <v>3</v>
      </c>
      <c r="D12" s="2008"/>
      <c r="E12" s="2008"/>
      <c r="F12" s="2024"/>
      <c r="G12" s="2025">
        <v>3</v>
      </c>
      <c r="H12" s="2026">
        <v>90</v>
      </c>
      <c r="I12" s="1981">
        <v>60</v>
      </c>
      <c r="J12" s="1982">
        <v>30</v>
      </c>
      <c r="K12" s="2008">
        <v>30</v>
      </c>
      <c r="L12" s="116"/>
      <c r="M12" s="317">
        <v>30</v>
      </c>
      <c r="N12" s="111"/>
      <c r="O12" s="1461"/>
      <c r="P12" s="401"/>
      <c r="Q12" s="2215">
        <v>4</v>
      </c>
      <c r="R12" s="372"/>
      <c r="S12" s="1439"/>
    </row>
    <row r="13" spans="1:19" ht="18.75">
      <c r="A13" s="1907"/>
      <c r="B13" s="2200" t="s">
        <v>92</v>
      </c>
      <c r="C13" s="2023"/>
      <c r="D13" s="2008"/>
      <c r="E13" s="2008"/>
      <c r="F13" s="2024">
        <v>3</v>
      </c>
      <c r="G13" s="2025">
        <v>1.5</v>
      </c>
      <c r="H13" s="2026">
        <v>45</v>
      </c>
      <c r="I13" s="1981">
        <v>15</v>
      </c>
      <c r="J13" s="1982"/>
      <c r="K13" s="2008"/>
      <c r="L13" s="116">
        <v>15</v>
      </c>
      <c r="M13" s="317">
        <v>30</v>
      </c>
      <c r="N13" s="111"/>
      <c r="O13" s="1461"/>
      <c r="P13" s="401"/>
      <c r="Q13" s="2215">
        <v>1</v>
      </c>
      <c r="R13" s="372"/>
      <c r="S13" s="1439"/>
    </row>
    <row r="14" spans="1:19" ht="18.75">
      <c r="A14" s="1907" t="s">
        <v>36</v>
      </c>
      <c r="B14" s="2030" t="s">
        <v>94</v>
      </c>
      <c r="C14" s="2023"/>
      <c r="D14" s="2008"/>
      <c r="E14" s="2008"/>
      <c r="F14" s="2024"/>
      <c r="G14" s="2025"/>
      <c r="H14" s="2026">
        <v>315</v>
      </c>
      <c r="I14" s="1981"/>
      <c r="J14" s="1982"/>
      <c r="K14" s="2008"/>
      <c r="L14" s="116"/>
      <c r="M14" s="317"/>
      <c r="N14" s="111"/>
      <c r="O14" s="1437"/>
      <c r="P14" s="1438"/>
      <c r="Q14" s="2214"/>
      <c r="R14" s="372"/>
      <c r="S14" s="1439"/>
    </row>
    <row r="15" spans="1:19" ht="18.75">
      <c r="A15" s="1910"/>
      <c r="B15" s="2201" t="s">
        <v>71</v>
      </c>
      <c r="C15" s="2023">
        <v>3</v>
      </c>
      <c r="D15" s="2008"/>
      <c r="E15" s="2008"/>
      <c r="F15" s="2024"/>
      <c r="G15" s="2025">
        <v>3</v>
      </c>
      <c r="H15" s="2026">
        <v>90</v>
      </c>
      <c r="I15" s="1981">
        <v>60</v>
      </c>
      <c r="J15" s="1982">
        <v>30</v>
      </c>
      <c r="K15" s="2008">
        <v>30</v>
      </c>
      <c r="L15" s="116"/>
      <c r="M15" s="317">
        <v>30</v>
      </c>
      <c r="N15" s="111"/>
      <c r="O15" s="1437"/>
      <c r="P15" s="1438"/>
      <c r="Q15" s="2215">
        <v>4</v>
      </c>
      <c r="R15" s="367"/>
      <c r="S15" s="1468"/>
    </row>
    <row r="16" spans="1:19" ht="18.75">
      <c r="A16" s="1907" t="s">
        <v>280</v>
      </c>
      <c r="B16" s="2030" t="s">
        <v>83</v>
      </c>
      <c r="C16" s="78"/>
      <c r="D16" s="83"/>
      <c r="E16" s="83"/>
      <c r="F16" s="32"/>
      <c r="G16" s="2087"/>
      <c r="H16" s="2026">
        <v>180</v>
      </c>
      <c r="I16" s="1981"/>
      <c r="J16" s="1982"/>
      <c r="K16" s="2008"/>
      <c r="L16" s="116"/>
      <c r="M16" s="317"/>
      <c r="N16" s="307"/>
      <c r="O16" s="300"/>
      <c r="P16" s="428"/>
      <c r="Q16" s="2214"/>
      <c r="R16" s="372"/>
      <c r="S16" s="373"/>
    </row>
    <row r="17" spans="1:19" ht="18.75">
      <c r="A17" s="1907"/>
      <c r="B17" s="2202" t="s">
        <v>71</v>
      </c>
      <c r="C17" s="78"/>
      <c r="D17" s="52">
        <v>3</v>
      </c>
      <c r="E17" s="52"/>
      <c r="F17" s="32"/>
      <c r="G17" s="2097">
        <v>3</v>
      </c>
      <c r="H17" s="2035">
        <v>90</v>
      </c>
      <c r="I17" s="2077">
        <v>45</v>
      </c>
      <c r="J17" s="1988">
        <v>30</v>
      </c>
      <c r="K17" s="1989">
        <v>15</v>
      </c>
      <c r="L17" s="110"/>
      <c r="M17" s="316">
        <v>45</v>
      </c>
      <c r="N17" s="1478"/>
      <c r="O17" s="75"/>
      <c r="P17" s="403"/>
      <c r="Q17" s="2215">
        <v>3</v>
      </c>
      <c r="R17" s="372"/>
      <c r="S17" s="372"/>
    </row>
    <row r="18" spans="1:19" ht="18.75">
      <c r="A18" s="1907" t="s">
        <v>36</v>
      </c>
      <c r="B18" s="2030" t="s">
        <v>86</v>
      </c>
      <c r="C18" s="78"/>
      <c r="D18" s="52"/>
      <c r="E18" s="52"/>
      <c r="F18" s="32"/>
      <c r="G18" s="2087"/>
      <c r="H18" s="2026">
        <v>165</v>
      </c>
      <c r="I18" s="1981"/>
      <c r="J18" s="1982"/>
      <c r="K18" s="2008"/>
      <c r="L18" s="116"/>
      <c r="M18" s="317"/>
      <c r="N18" s="307"/>
      <c r="O18" s="1485"/>
      <c r="P18" s="365"/>
      <c r="Q18" s="2214"/>
      <c r="R18" s="372"/>
      <c r="S18" s="372"/>
    </row>
    <row r="19" spans="1:19" ht="18.75">
      <c r="A19" s="1907"/>
      <c r="B19" s="2202" t="s">
        <v>71</v>
      </c>
      <c r="C19" s="78"/>
      <c r="D19" s="52">
        <v>3</v>
      </c>
      <c r="E19" s="52"/>
      <c r="F19" s="32"/>
      <c r="G19" s="2097">
        <v>2</v>
      </c>
      <c r="H19" s="2035">
        <v>60</v>
      </c>
      <c r="I19" s="2077">
        <v>45</v>
      </c>
      <c r="J19" s="1988">
        <v>30</v>
      </c>
      <c r="K19" s="1989">
        <v>15</v>
      </c>
      <c r="L19" s="110"/>
      <c r="M19" s="316">
        <v>15</v>
      </c>
      <c r="N19" s="281"/>
      <c r="O19" s="1491"/>
      <c r="P19" s="403"/>
      <c r="Q19" s="2043">
        <v>3</v>
      </c>
      <c r="R19" s="372"/>
      <c r="S19" s="372"/>
    </row>
    <row r="20" spans="1:19" ht="18.75">
      <c r="A20" s="1907" t="s">
        <v>61</v>
      </c>
      <c r="B20" s="2086" t="s">
        <v>80</v>
      </c>
      <c r="C20" s="78"/>
      <c r="D20" s="83"/>
      <c r="E20" s="83"/>
      <c r="F20" s="32"/>
      <c r="G20" s="2087"/>
      <c r="H20" s="2026">
        <v>450</v>
      </c>
      <c r="I20" s="1981"/>
      <c r="J20" s="1982"/>
      <c r="K20" s="2008"/>
      <c r="L20" s="116"/>
      <c r="M20" s="317"/>
      <c r="N20" s="307"/>
      <c r="O20" s="300"/>
      <c r="P20" s="365"/>
      <c r="Q20" s="2214"/>
      <c r="R20" s="372"/>
      <c r="S20" s="372"/>
    </row>
    <row r="21" spans="1:19" ht="18.75">
      <c r="A21" s="1907"/>
      <c r="B21" s="2022" t="s">
        <v>90</v>
      </c>
      <c r="C21" s="2023">
        <v>3</v>
      </c>
      <c r="D21" s="1983"/>
      <c r="E21" s="1983"/>
      <c r="F21" s="2024"/>
      <c r="G21" s="2087">
        <v>3</v>
      </c>
      <c r="H21" s="2026">
        <v>90</v>
      </c>
      <c r="I21" s="1981">
        <v>30</v>
      </c>
      <c r="J21" s="1982">
        <v>15</v>
      </c>
      <c r="K21" s="2008">
        <v>15</v>
      </c>
      <c r="L21" s="116"/>
      <c r="M21" s="317">
        <v>60</v>
      </c>
      <c r="N21" s="111"/>
      <c r="O21" s="1437"/>
      <c r="P21" s="401"/>
      <c r="Q21" s="2215">
        <v>2</v>
      </c>
      <c r="R21" s="372"/>
      <c r="S21" s="372"/>
    </row>
    <row r="22" spans="1:19" ht="18.75">
      <c r="A22" s="1907"/>
      <c r="B22" s="2038" t="s">
        <v>82</v>
      </c>
      <c r="C22" s="2023"/>
      <c r="D22" s="1983"/>
      <c r="E22" s="1983" t="s">
        <v>61</v>
      </c>
      <c r="F22" s="2024"/>
      <c r="G22" s="2087">
        <v>1.5</v>
      </c>
      <c r="H22" s="2026">
        <v>45</v>
      </c>
      <c r="I22" s="1981">
        <v>15</v>
      </c>
      <c r="J22" s="1982"/>
      <c r="K22" s="2008"/>
      <c r="L22" s="116">
        <v>15</v>
      </c>
      <c r="M22" s="317">
        <v>30</v>
      </c>
      <c r="N22" s="111"/>
      <c r="O22" s="1437"/>
      <c r="P22" s="401"/>
      <c r="Q22" s="2215">
        <v>1</v>
      </c>
      <c r="R22" s="372"/>
      <c r="S22" s="372"/>
    </row>
    <row r="23" spans="1:19" ht="18.75">
      <c r="A23" s="1907" t="s">
        <v>36</v>
      </c>
      <c r="B23" s="2030" t="s">
        <v>207</v>
      </c>
      <c r="C23" s="78"/>
      <c r="D23" s="52"/>
      <c r="E23" s="52"/>
      <c r="F23" s="2098"/>
      <c r="G23" s="2099"/>
      <c r="H23" s="2100">
        <v>240</v>
      </c>
      <c r="I23" s="1981"/>
      <c r="J23" s="1982"/>
      <c r="K23" s="2008"/>
      <c r="L23" s="116"/>
      <c r="M23" s="317"/>
      <c r="N23" s="307"/>
      <c r="O23" s="1157"/>
      <c r="P23" s="365"/>
      <c r="Q23" s="2214"/>
      <c r="R23" s="372"/>
      <c r="S23" s="372"/>
    </row>
    <row r="24" spans="1:19" ht="18.75">
      <c r="A24" s="1907"/>
      <c r="B24" s="2030" t="s">
        <v>71</v>
      </c>
      <c r="C24" s="78">
        <v>3</v>
      </c>
      <c r="D24" s="52"/>
      <c r="E24" s="52"/>
      <c r="F24" s="2098"/>
      <c r="G24" s="2099">
        <v>3</v>
      </c>
      <c r="H24" s="2100">
        <v>90</v>
      </c>
      <c r="I24" s="1981">
        <v>60</v>
      </c>
      <c r="J24" s="1982">
        <v>30</v>
      </c>
      <c r="K24" s="2008">
        <v>30</v>
      </c>
      <c r="L24" s="116"/>
      <c r="M24" s="317">
        <v>30</v>
      </c>
      <c r="N24" s="307"/>
      <c r="O24" s="300"/>
      <c r="P24" s="365"/>
      <c r="Q24" s="2215">
        <v>4</v>
      </c>
      <c r="R24" s="372"/>
      <c r="S24" s="372"/>
    </row>
    <row r="25" spans="1:19" ht="37.5">
      <c r="A25" s="2101" t="s">
        <v>280</v>
      </c>
      <c r="B25" s="2203" t="s">
        <v>206</v>
      </c>
      <c r="C25" s="840"/>
      <c r="D25" s="2102">
        <v>3</v>
      </c>
      <c r="E25" s="2102"/>
      <c r="F25" s="2103"/>
      <c r="G25" s="2104">
        <v>2</v>
      </c>
      <c r="H25" s="1927">
        <v>60</v>
      </c>
      <c r="I25" s="1926">
        <v>30</v>
      </c>
      <c r="J25" s="1926">
        <v>15</v>
      </c>
      <c r="K25" s="2105">
        <v>15</v>
      </c>
      <c r="L25" s="873"/>
      <c r="M25" s="874">
        <v>30</v>
      </c>
      <c r="N25" s="836"/>
      <c r="O25" s="838"/>
      <c r="P25" s="1881"/>
      <c r="Q25" s="2216">
        <v>2</v>
      </c>
      <c r="R25" s="1881"/>
      <c r="S25" s="1881"/>
    </row>
    <row r="26" spans="1:19" ht="18.75">
      <c r="A26" s="2106"/>
      <c r="B26" s="2107"/>
      <c r="C26" s="2108"/>
      <c r="D26" s="2109"/>
      <c r="E26" s="2109"/>
      <c r="F26" s="2110"/>
      <c r="G26" s="2111">
        <f>SUM(G11:G25)</f>
        <v>22</v>
      </c>
      <c r="H26" s="2112"/>
      <c r="I26" s="2113"/>
      <c r="J26" s="2113"/>
      <c r="K26" s="2114"/>
      <c r="L26" s="1867"/>
      <c r="M26" s="1885"/>
      <c r="N26" s="247"/>
      <c r="O26" s="142"/>
      <c r="P26" s="1886"/>
      <c r="Q26" s="2217">
        <f>SUM(Q12:Q25)</f>
        <v>24</v>
      </c>
      <c r="R26" s="1886"/>
      <c r="S26" s="1886"/>
    </row>
    <row r="27" spans="1:45" ht="18.75">
      <c r="A27" s="3107" t="s">
        <v>312</v>
      </c>
      <c r="B27" s="3107"/>
      <c r="C27" s="3107"/>
      <c r="D27" s="3107"/>
      <c r="E27" s="3107"/>
      <c r="F27" s="3107"/>
      <c r="G27" s="3107"/>
      <c r="H27" s="3107"/>
      <c r="I27" s="3107"/>
      <c r="J27" s="3107"/>
      <c r="K27" s="3107"/>
      <c r="L27" s="3107"/>
      <c r="M27" s="3107"/>
      <c r="N27" s="3107"/>
      <c r="O27" s="3107"/>
      <c r="P27" s="3107"/>
      <c r="Q27" s="3107"/>
      <c r="R27" s="3107"/>
      <c r="S27" s="3107"/>
      <c r="T27" s="3107"/>
      <c r="U27" s="3107"/>
      <c r="V27" s="3107"/>
      <c r="W27" s="3107"/>
      <c r="X27" s="3107"/>
      <c r="Y27" s="3107"/>
      <c r="Z27" s="3107"/>
      <c r="AA27" s="3107"/>
      <c r="AB27" s="3107"/>
      <c r="AC27" s="3107"/>
      <c r="AD27" s="3107"/>
      <c r="AE27" s="3107"/>
      <c r="AF27" s="3107"/>
      <c r="AG27" s="3107"/>
      <c r="AH27" s="3107"/>
      <c r="AI27" s="3107"/>
      <c r="AJ27" s="3107"/>
      <c r="AK27" s="3107"/>
      <c r="AL27" s="3107"/>
      <c r="AM27" s="3107"/>
      <c r="AN27" s="3107"/>
      <c r="AO27" s="3107"/>
      <c r="AP27" s="3107"/>
      <c r="AQ27" s="3107"/>
      <c r="AR27" s="3107"/>
      <c r="AS27" s="3107"/>
    </row>
    <row r="28" spans="1:231" ht="18.75">
      <c r="A28" s="1891"/>
      <c r="B28" s="2062" t="s">
        <v>68</v>
      </c>
      <c r="C28" s="1947"/>
      <c r="D28" s="1948"/>
      <c r="E28" s="1948"/>
      <c r="F28" s="1949"/>
      <c r="G28" s="1950"/>
      <c r="H28" s="1951"/>
      <c r="I28" s="1952"/>
      <c r="J28" s="1948"/>
      <c r="K28" s="1948"/>
      <c r="L28" s="1893"/>
      <c r="M28" s="1894"/>
      <c r="N28" s="1892" t="s">
        <v>219</v>
      </c>
      <c r="O28" s="1893" t="s">
        <v>219</v>
      </c>
      <c r="P28" s="1894" t="s">
        <v>219</v>
      </c>
      <c r="Q28" s="2218" t="s">
        <v>221</v>
      </c>
      <c r="S28" s="1897"/>
      <c r="T28" s="906"/>
      <c r="U28" s="1214" t="b">
        <v>0</v>
      </c>
      <c r="V28" s="1214" t="b">
        <v>0</v>
      </c>
      <c r="W28" s="1214" t="b">
        <v>0</v>
      </c>
      <c r="X28" s="1214">
        <v>2</v>
      </c>
      <c r="Y28" s="1214">
        <v>2</v>
      </c>
      <c r="Z28" s="1214">
        <v>2</v>
      </c>
      <c r="AA28" s="906"/>
      <c r="AB28" s="906"/>
      <c r="AC28" s="906"/>
      <c r="AD28" s="906"/>
      <c r="AE28" s="906"/>
      <c r="AF28" s="906"/>
      <c r="AG28" s="906"/>
      <c r="AH28" s="906"/>
      <c r="AI28" s="906"/>
      <c r="AJ28" s="906"/>
      <c r="AK28" s="906"/>
      <c r="AL28" s="906"/>
      <c r="AM28" s="906"/>
      <c r="AN28" s="906"/>
      <c r="AO28" s="906"/>
      <c r="AP28" s="906"/>
      <c r="AQ28" s="906"/>
      <c r="AR28" s="906"/>
      <c r="AS28" s="1214"/>
      <c r="AT28" s="906"/>
      <c r="AU28" s="906"/>
      <c r="AV28" s="906"/>
      <c r="AW28" s="906"/>
      <c r="AX28" s="906"/>
      <c r="AY28" s="906"/>
      <c r="AZ28" s="906"/>
      <c r="BA28" s="906"/>
      <c r="BB28" s="906"/>
      <c r="BC28" s="906"/>
      <c r="BD28" s="906"/>
      <c r="BE28" s="906"/>
      <c r="BF28" s="906"/>
      <c r="BG28" s="906"/>
      <c r="BH28" s="906"/>
      <c r="BI28" s="906"/>
      <c r="BJ28" s="906"/>
      <c r="BK28" s="906"/>
      <c r="BL28" s="906"/>
      <c r="BM28" s="906"/>
      <c r="BN28" s="906"/>
      <c r="BO28" s="906"/>
      <c r="BP28" s="906"/>
      <c r="BQ28" s="906"/>
      <c r="BR28" s="906"/>
      <c r="BS28" s="906"/>
      <c r="BT28" s="906"/>
      <c r="BU28" s="906"/>
      <c r="BV28" s="906"/>
      <c r="BW28" s="906"/>
      <c r="BX28" s="906"/>
      <c r="BY28" s="906"/>
      <c r="BZ28" s="906"/>
      <c r="CA28" s="906"/>
      <c r="CB28" s="906"/>
      <c r="CC28" s="906"/>
      <c r="CD28" s="906"/>
      <c r="CE28" s="906"/>
      <c r="CF28" s="906"/>
      <c r="CG28" s="906"/>
      <c r="CH28" s="906"/>
      <c r="CI28" s="906"/>
      <c r="CJ28" s="906"/>
      <c r="CK28" s="906"/>
      <c r="CL28" s="906"/>
      <c r="CM28" s="906"/>
      <c r="CN28" s="906"/>
      <c r="CO28" s="906"/>
      <c r="CP28" s="906"/>
      <c r="CQ28" s="906"/>
      <c r="CR28" s="906"/>
      <c r="CS28" s="906"/>
      <c r="CT28" s="906"/>
      <c r="CU28" s="906"/>
      <c r="CV28" s="906"/>
      <c r="CW28" s="906"/>
      <c r="CX28" s="906"/>
      <c r="CY28" s="906"/>
      <c r="CZ28" s="906"/>
      <c r="DA28" s="906"/>
      <c r="DB28" s="906"/>
      <c r="DC28" s="906"/>
      <c r="DD28" s="906"/>
      <c r="DE28" s="906"/>
      <c r="DF28" s="906"/>
      <c r="DG28" s="906"/>
      <c r="DH28" s="906"/>
      <c r="DI28" s="906"/>
      <c r="DJ28" s="906"/>
      <c r="DK28" s="906"/>
      <c r="DL28" s="906"/>
      <c r="DM28" s="906"/>
      <c r="DN28" s="906"/>
      <c r="DO28" s="906"/>
      <c r="DP28" s="906"/>
      <c r="DQ28" s="906"/>
      <c r="DR28" s="906"/>
      <c r="DS28" s="906"/>
      <c r="DT28" s="906"/>
      <c r="DU28" s="906"/>
      <c r="DV28" s="906"/>
      <c r="DW28" s="906"/>
      <c r="DX28" s="906"/>
      <c r="DY28" s="906"/>
      <c r="DZ28" s="906"/>
      <c r="EA28" s="906"/>
      <c r="EB28" s="906"/>
      <c r="EC28" s="906"/>
      <c r="ED28" s="906"/>
      <c r="EE28" s="906"/>
      <c r="EF28" s="906"/>
      <c r="EG28" s="906"/>
      <c r="EH28" s="906"/>
      <c r="EI28" s="906"/>
      <c r="EJ28" s="906"/>
      <c r="EK28" s="906"/>
      <c r="EL28" s="906"/>
      <c r="EM28" s="906"/>
      <c r="EN28" s="906"/>
      <c r="EO28" s="906"/>
      <c r="EP28" s="906"/>
      <c r="EQ28" s="906"/>
      <c r="ER28" s="906"/>
      <c r="ES28" s="906"/>
      <c r="ET28" s="906"/>
      <c r="EU28" s="906"/>
      <c r="EV28" s="906"/>
      <c r="EW28" s="906"/>
      <c r="EX28" s="906"/>
      <c r="EY28" s="906"/>
      <c r="EZ28" s="906"/>
      <c r="FA28" s="906"/>
      <c r="FB28" s="906"/>
      <c r="FC28" s="906"/>
      <c r="FD28" s="906"/>
      <c r="FE28" s="906"/>
      <c r="FF28" s="906"/>
      <c r="FG28" s="906"/>
      <c r="FH28" s="906"/>
      <c r="FI28" s="906"/>
      <c r="FJ28" s="906"/>
      <c r="FK28" s="906"/>
      <c r="FL28" s="906"/>
      <c r="FM28" s="906"/>
      <c r="FN28" s="906"/>
      <c r="FO28" s="906"/>
      <c r="FP28" s="906"/>
      <c r="FQ28" s="906"/>
      <c r="FR28" s="906"/>
      <c r="FS28" s="906"/>
      <c r="FT28" s="906"/>
      <c r="FU28" s="906"/>
      <c r="FV28" s="906"/>
      <c r="FW28" s="906"/>
      <c r="FX28" s="906"/>
      <c r="FY28" s="906"/>
      <c r="FZ28" s="906"/>
      <c r="GA28" s="906"/>
      <c r="GB28" s="906"/>
      <c r="GC28" s="906"/>
      <c r="GD28" s="906"/>
      <c r="GE28" s="906"/>
      <c r="GF28" s="906"/>
      <c r="GG28" s="906"/>
      <c r="GH28" s="906"/>
      <c r="GI28" s="906"/>
      <c r="GJ28" s="906"/>
      <c r="GK28" s="906"/>
      <c r="GL28" s="906"/>
      <c r="GM28" s="906"/>
      <c r="GN28" s="906"/>
      <c r="GO28" s="906"/>
      <c r="GP28" s="906"/>
      <c r="GQ28" s="906"/>
      <c r="GR28" s="906"/>
      <c r="GS28" s="906"/>
      <c r="GT28" s="906"/>
      <c r="GU28" s="906"/>
      <c r="GV28" s="906"/>
      <c r="GW28" s="906"/>
      <c r="GX28" s="906"/>
      <c r="GY28" s="906"/>
      <c r="GZ28" s="906"/>
      <c r="HA28" s="906"/>
      <c r="HB28" s="906"/>
      <c r="HC28" s="906"/>
      <c r="HD28" s="906"/>
      <c r="HE28" s="906"/>
      <c r="HF28" s="906"/>
      <c r="HG28" s="906"/>
      <c r="HH28" s="906"/>
      <c r="HI28" s="906"/>
      <c r="HJ28" s="906"/>
      <c r="HK28" s="906"/>
      <c r="HL28" s="906"/>
      <c r="HM28" s="906"/>
      <c r="HN28" s="906"/>
      <c r="HO28" s="906"/>
      <c r="HP28" s="906"/>
      <c r="HQ28" s="906"/>
      <c r="HR28" s="906"/>
      <c r="HS28" s="906"/>
      <c r="HT28" s="906"/>
      <c r="HU28" s="906"/>
      <c r="HV28" s="906"/>
      <c r="HW28" s="906"/>
    </row>
    <row r="29" spans="1:231" ht="18.75">
      <c r="A29" s="1979" t="s">
        <v>286</v>
      </c>
      <c r="B29" s="2204" t="s">
        <v>162</v>
      </c>
      <c r="C29" s="78"/>
      <c r="D29" s="52"/>
      <c r="E29" s="52"/>
      <c r="F29" s="2098"/>
      <c r="G29" s="2080"/>
      <c r="H29" s="2081"/>
      <c r="I29" s="1981"/>
      <c r="J29" s="1982"/>
      <c r="K29" s="2008"/>
      <c r="L29" s="116"/>
      <c r="M29" s="1898"/>
      <c r="N29" s="307"/>
      <c r="O29" s="300"/>
      <c r="P29" s="1899"/>
      <c r="Q29" s="2219"/>
      <c r="S29" s="372"/>
      <c r="T29" s="789"/>
      <c r="U29" s="1861" t="b">
        <v>1</v>
      </c>
      <c r="V29" s="1861" t="b">
        <v>1</v>
      </c>
      <c r="W29" s="1861" t="b">
        <v>1</v>
      </c>
      <c r="X29" s="1861" t="b">
        <v>1</v>
      </c>
      <c r="Y29" s="1861">
        <v>2</v>
      </c>
      <c r="Z29" s="1861" t="b">
        <v>1</v>
      </c>
      <c r="AA29" s="789"/>
      <c r="AB29" s="789"/>
      <c r="AC29" s="789"/>
      <c r="AD29" s="789"/>
      <c r="AE29" s="789"/>
      <c r="AF29" s="789"/>
      <c r="AG29" s="789"/>
      <c r="AH29" s="789"/>
      <c r="AI29" s="789"/>
      <c r="AJ29" s="789"/>
      <c r="AK29" s="789"/>
      <c r="AL29" s="789"/>
      <c r="AM29" s="789"/>
      <c r="AN29" s="789"/>
      <c r="AO29" s="789"/>
      <c r="AP29" s="789"/>
      <c r="AQ29" s="789"/>
      <c r="AR29" s="789"/>
      <c r="AS29" s="1221"/>
      <c r="AT29" s="789"/>
      <c r="AU29" s="789"/>
      <c r="AV29" s="789"/>
      <c r="AW29" s="789"/>
      <c r="AX29" s="789"/>
      <c r="AY29" s="789"/>
      <c r="AZ29" s="789"/>
      <c r="BA29" s="789"/>
      <c r="BB29" s="789"/>
      <c r="BC29" s="789"/>
      <c r="BD29" s="789"/>
      <c r="BE29" s="789"/>
      <c r="BF29" s="789"/>
      <c r="BG29" s="789"/>
      <c r="BH29" s="789"/>
      <c r="BI29" s="789"/>
      <c r="BJ29" s="789"/>
      <c r="BK29" s="789"/>
      <c r="BL29" s="789"/>
      <c r="BM29" s="789"/>
      <c r="BN29" s="789"/>
      <c r="BO29" s="789"/>
      <c r="BP29" s="789"/>
      <c r="BQ29" s="789"/>
      <c r="BR29" s="789"/>
      <c r="BS29" s="789"/>
      <c r="BT29" s="789"/>
      <c r="BU29" s="789"/>
      <c r="BV29" s="789"/>
      <c r="BW29" s="789"/>
      <c r="BX29" s="789"/>
      <c r="BY29" s="789"/>
      <c r="BZ29" s="789"/>
      <c r="CA29" s="789"/>
      <c r="CB29" s="789"/>
      <c r="CC29" s="789"/>
      <c r="CD29" s="789"/>
      <c r="CE29" s="789"/>
      <c r="CF29" s="789"/>
      <c r="CG29" s="789"/>
      <c r="CH29" s="789"/>
      <c r="CI29" s="789"/>
      <c r="CJ29" s="789"/>
      <c r="CK29" s="789"/>
      <c r="CL29" s="789"/>
      <c r="CM29" s="789"/>
      <c r="CN29" s="789"/>
      <c r="CO29" s="789"/>
      <c r="CP29" s="789"/>
      <c r="CQ29" s="789"/>
      <c r="CR29" s="789"/>
      <c r="CS29" s="789"/>
      <c r="CT29" s="789"/>
      <c r="CU29" s="789"/>
      <c r="CV29" s="789"/>
      <c r="CW29" s="789"/>
      <c r="CX29" s="789"/>
      <c r="CY29" s="789"/>
      <c r="CZ29" s="789"/>
      <c r="DA29" s="789"/>
      <c r="DB29" s="789"/>
      <c r="DC29" s="789"/>
      <c r="DD29" s="789"/>
      <c r="DE29" s="789"/>
      <c r="DF29" s="789"/>
      <c r="DG29" s="789"/>
      <c r="DH29" s="789"/>
      <c r="DI29" s="789"/>
      <c r="DJ29" s="789"/>
      <c r="DK29" s="789"/>
      <c r="DL29" s="789"/>
      <c r="DM29" s="789"/>
      <c r="DN29" s="789"/>
      <c r="DO29" s="789"/>
      <c r="DP29" s="789"/>
      <c r="DQ29" s="789"/>
      <c r="DR29" s="789"/>
      <c r="DS29" s="789"/>
      <c r="DT29" s="789"/>
      <c r="DU29" s="789"/>
      <c r="DV29" s="789"/>
      <c r="DW29" s="789"/>
      <c r="DX29" s="789"/>
      <c r="DY29" s="789"/>
      <c r="DZ29" s="789"/>
      <c r="EA29" s="789"/>
      <c r="EB29" s="789"/>
      <c r="EC29" s="789"/>
      <c r="ED29" s="789"/>
      <c r="EE29" s="789"/>
      <c r="EF29" s="789"/>
      <c r="EG29" s="789"/>
      <c r="EH29" s="789"/>
      <c r="EI29" s="789"/>
      <c r="EJ29" s="789"/>
      <c r="EK29" s="789"/>
      <c r="EL29" s="789"/>
      <c r="EM29" s="789"/>
      <c r="EN29" s="789"/>
      <c r="EO29" s="789"/>
      <c r="EP29" s="789"/>
      <c r="EQ29" s="789"/>
      <c r="ER29" s="789"/>
      <c r="ES29" s="789"/>
      <c r="ET29" s="789"/>
      <c r="EU29" s="789"/>
      <c r="EV29" s="789"/>
      <c r="EW29" s="789"/>
      <c r="EX29" s="789"/>
      <c r="EY29" s="789"/>
      <c r="EZ29" s="789"/>
      <c r="FA29" s="789"/>
      <c r="FB29" s="789"/>
      <c r="FC29" s="789"/>
      <c r="FD29" s="789"/>
      <c r="FE29" s="789"/>
      <c r="FF29" s="789"/>
      <c r="FG29" s="789"/>
      <c r="FH29" s="789"/>
      <c r="FI29" s="789"/>
      <c r="FJ29" s="789"/>
      <c r="FK29" s="789"/>
      <c r="FL29" s="789"/>
      <c r="FM29" s="789"/>
      <c r="FN29" s="789"/>
      <c r="FO29" s="789"/>
      <c r="FP29" s="789"/>
      <c r="FQ29" s="789"/>
      <c r="FR29" s="789"/>
      <c r="FS29" s="789"/>
      <c r="FT29" s="789"/>
      <c r="FU29" s="789"/>
      <c r="FV29" s="789"/>
      <c r="FW29" s="789"/>
      <c r="FX29" s="789"/>
      <c r="FY29" s="789"/>
      <c r="FZ29" s="789"/>
      <c r="GA29" s="789"/>
      <c r="GB29" s="789"/>
      <c r="GC29" s="789"/>
      <c r="GD29" s="789"/>
      <c r="GE29" s="789"/>
      <c r="GF29" s="789"/>
      <c r="GG29" s="789"/>
      <c r="GH29" s="789"/>
      <c r="GI29" s="789"/>
      <c r="GJ29" s="789"/>
      <c r="GK29" s="789"/>
      <c r="GL29" s="789"/>
      <c r="GM29" s="789"/>
      <c r="GN29" s="789"/>
      <c r="GO29" s="789"/>
      <c r="GP29" s="789"/>
      <c r="GQ29" s="789"/>
      <c r="GR29" s="789"/>
      <c r="GS29" s="789"/>
      <c r="GT29" s="789"/>
      <c r="GU29" s="789"/>
      <c r="GV29" s="789"/>
      <c r="GW29" s="789"/>
      <c r="GX29" s="789"/>
      <c r="GY29" s="789"/>
      <c r="GZ29" s="789"/>
      <c r="HA29" s="789"/>
      <c r="HB29" s="789"/>
      <c r="HC29" s="789"/>
      <c r="HD29" s="789"/>
      <c r="HE29" s="789"/>
      <c r="HF29" s="789"/>
      <c r="HG29" s="789"/>
      <c r="HH29" s="789"/>
      <c r="HI29" s="789"/>
      <c r="HJ29" s="789"/>
      <c r="HK29" s="789"/>
      <c r="HL29" s="789"/>
      <c r="HM29" s="789"/>
      <c r="HN29" s="789"/>
      <c r="HO29" s="789"/>
      <c r="HP29" s="789"/>
      <c r="HQ29" s="789"/>
      <c r="HR29" s="789"/>
      <c r="HS29" s="789"/>
      <c r="HT29" s="789"/>
      <c r="HU29" s="789"/>
      <c r="HV29" s="789"/>
      <c r="HW29" s="789"/>
    </row>
    <row r="30" spans="1:231" ht="18.75">
      <c r="A30" s="1979"/>
      <c r="B30" s="2205" t="s">
        <v>71</v>
      </c>
      <c r="C30" s="78" t="s">
        <v>241</v>
      </c>
      <c r="D30" s="52"/>
      <c r="E30" s="52"/>
      <c r="F30" s="2098"/>
      <c r="G30" s="2399">
        <v>2.5</v>
      </c>
      <c r="H30" s="2115">
        <v>75</v>
      </c>
      <c r="I30" s="2077">
        <v>18</v>
      </c>
      <c r="J30" s="1988">
        <v>9</v>
      </c>
      <c r="K30" s="1989">
        <v>9</v>
      </c>
      <c r="L30" s="110"/>
      <c r="M30" s="1900">
        <v>57</v>
      </c>
      <c r="N30" s="281"/>
      <c r="O30" s="75"/>
      <c r="P30" s="403"/>
      <c r="Q30" s="2044">
        <v>2</v>
      </c>
      <c r="S30" s="1455"/>
      <c r="T30" s="906"/>
      <c r="U30" s="1214" t="b">
        <v>1</v>
      </c>
      <c r="V30" s="1214" t="b">
        <v>1</v>
      </c>
      <c r="W30" s="1214" t="b">
        <v>1</v>
      </c>
      <c r="X30" s="1214" t="b">
        <v>1</v>
      </c>
      <c r="Y30" s="1214" t="b">
        <v>0</v>
      </c>
      <c r="Z30" s="1214" t="b">
        <v>1</v>
      </c>
      <c r="AA30" s="906"/>
      <c r="AB30" s="906"/>
      <c r="AC30" s="906"/>
      <c r="AD30" s="906"/>
      <c r="AE30" s="906"/>
      <c r="AF30" s="906"/>
      <c r="AG30" s="906"/>
      <c r="AH30" s="906"/>
      <c r="AI30" s="906"/>
      <c r="AJ30" s="906"/>
      <c r="AK30" s="906"/>
      <c r="AL30" s="906"/>
      <c r="AM30" s="906"/>
      <c r="AN30" s="906"/>
      <c r="AO30" s="906"/>
      <c r="AP30" s="906"/>
      <c r="AQ30" s="906"/>
      <c r="AR30" s="906"/>
      <c r="AS30" s="1214"/>
      <c r="AT30" s="906"/>
      <c r="AU30" s="906"/>
      <c r="AV30" s="906"/>
      <c r="AW30" s="906"/>
      <c r="AX30" s="906"/>
      <c r="AY30" s="906"/>
      <c r="AZ30" s="906"/>
      <c r="BA30" s="906"/>
      <c r="BB30" s="906"/>
      <c r="BC30" s="906"/>
      <c r="BD30" s="906"/>
      <c r="BE30" s="906"/>
      <c r="BF30" s="906"/>
      <c r="BG30" s="906"/>
      <c r="BH30" s="906"/>
      <c r="BI30" s="906"/>
      <c r="BJ30" s="906"/>
      <c r="BK30" s="906"/>
      <c r="BL30" s="906"/>
      <c r="BM30" s="906"/>
      <c r="BN30" s="906"/>
      <c r="BO30" s="906"/>
      <c r="BP30" s="906"/>
      <c r="BQ30" s="906"/>
      <c r="BR30" s="906"/>
      <c r="BS30" s="906"/>
      <c r="BT30" s="906"/>
      <c r="BU30" s="906"/>
      <c r="BV30" s="906"/>
      <c r="BW30" s="906"/>
      <c r="BX30" s="906"/>
      <c r="BY30" s="906"/>
      <c r="BZ30" s="906"/>
      <c r="CA30" s="906"/>
      <c r="CB30" s="906"/>
      <c r="CC30" s="906"/>
      <c r="CD30" s="906"/>
      <c r="CE30" s="906"/>
      <c r="CF30" s="906"/>
      <c r="CG30" s="906"/>
      <c r="CH30" s="906"/>
      <c r="CI30" s="906"/>
      <c r="CJ30" s="906"/>
      <c r="CK30" s="906"/>
      <c r="CL30" s="906"/>
      <c r="CM30" s="906"/>
      <c r="CN30" s="906"/>
      <c r="CO30" s="906"/>
      <c r="CP30" s="906"/>
      <c r="CQ30" s="906"/>
      <c r="CR30" s="906"/>
      <c r="CS30" s="906"/>
      <c r="CT30" s="906"/>
      <c r="CU30" s="906"/>
      <c r="CV30" s="906"/>
      <c r="CW30" s="906"/>
      <c r="CX30" s="906"/>
      <c r="CY30" s="906"/>
      <c r="CZ30" s="906"/>
      <c r="DA30" s="906"/>
      <c r="DB30" s="906"/>
      <c r="DC30" s="906"/>
      <c r="DD30" s="906"/>
      <c r="DE30" s="906"/>
      <c r="DF30" s="906"/>
      <c r="DG30" s="906"/>
      <c r="DH30" s="906"/>
      <c r="DI30" s="906"/>
      <c r="DJ30" s="906"/>
      <c r="DK30" s="906"/>
      <c r="DL30" s="906"/>
      <c r="DM30" s="906"/>
      <c r="DN30" s="906"/>
      <c r="DO30" s="906"/>
      <c r="DP30" s="906"/>
      <c r="DQ30" s="906"/>
      <c r="DR30" s="906"/>
      <c r="DS30" s="906"/>
      <c r="DT30" s="906"/>
      <c r="DU30" s="906"/>
      <c r="DV30" s="906"/>
      <c r="DW30" s="906"/>
      <c r="DX30" s="906"/>
      <c r="DY30" s="906"/>
      <c r="DZ30" s="906"/>
      <c r="EA30" s="906"/>
      <c r="EB30" s="906"/>
      <c r="EC30" s="906"/>
      <c r="ED30" s="906"/>
      <c r="EE30" s="906"/>
      <c r="EF30" s="906"/>
      <c r="EG30" s="906"/>
      <c r="EH30" s="906"/>
      <c r="EI30" s="906"/>
      <c r="EJ30" s="906"/>
      <c r="EK30" s="906"/>
      <c r="EL30" s="906"/>
      <c r="EM30" s="906"/>
      <c r="EN30" s="906"/>
      <c r="EO30" s="906"/>
      <c r="EP30" s="906"/>
      <c r="EQ30" s="906"/>
      <c r="ER30" s="906"/>
      <c r="ES30" s="906"/>
      <c r="ET30" s="906"/>
      <c r="EU30" s="906"/>
      <c r="EV30" s="906"/>
      <c r="EW30" s="906"/>
      <c r="EX30" s="906"/>
      <c r="EY30" s="906"/>
      <c r="EZ30" s="906"/>
      <c r="FA30" s="906"/>
      <c r="FB30" s="906"/>
      <c r="FC30" s="906"/>
      <c r="FD30" s="906"/>
      <c r="FE30" s="906"/>
      <c r="FF30" s="906"/>
      <c r="FG30" s="906"/>
      <c r="FH30" s="906"/>
      <c r="FI30" s="906"/>
      <c r="FJ30" s="906"/>
      <c r="FK30" s="906"/>
      <c r="FL30" s="906"/>
      <c r="FM30" s="906"/>
      <c r="FN30" s="906"/>
      <c r="FO30" s="906"/>
      <c r="FP30" s="906"/>
      <c r="FQ30" s="906"/>
      <c r="FR30" s="906"/>
      <c r="FS30" s="906"/>
      <c r="FT30" s="906"/>
      <c r="FU30" s="906"/>
      <c r="FV30" s="906"/>
      <c r="FW30" s="906"/>
      <c r="FX30" s="906"/>
      <c r="FY30" s="906"/>
      <c r="FZ30" s="906"/>
      <c r="GA30" s="906"/>
      <c r="GB30" s="906"/>
      <c r="GC30" s="906"/>
      <c r="GD30" s="906"/>
      <c r="GE30" s="906"/>
      <c r="GF30" s="906"/>
      <c r="GG30" s="906"/>
      <c r="GH30" s="906"/>
      <c r="GI30" s="906"/>
      <c r="GJ30" s="906"/>
      <c r="GK30" s="906"/>
      <c r="GL30" s="906"/>
      <c r="GM30" s="906"/>
      <c r="GN30" s="906"/>
      <c r="GO30" s="906"/>
      <c r="GP30" s="906"/>
      <c r="GQ30" s="906"/>
      <c r="GR30" s="906"/>
      <c r="GS30" s="906"/>
      <c r="GT30" s="906"/>
      <c r="GU30" s="906"/>
      <c r="GV30" s="906"/>
      <c r="GW30" s="906"/>
      <c r="GX30" s="906"/>
      <c r="GY30" s="906"/>
      <c r="GZ30" s="906"/>
      <c r="HA30" s="906"/>
      <c r="HB30" s="906"/>
      <c r="HC30" s="906"/>
      <c r="HD30" s="906"/>
      <c r="HE30" s="906"/>
      <c r="HF30" s="906"/>
      <c r="HG30" s="906"/>
      <c r="HH30" s="906"/>
      <c r="HI30" s="906"/>
      <c r="HJ30" s="906"/>
      <c r="HK30" s="906"/>
      <c r="HL30" s="906"/>
      <c r="HM30" s="906"/>
      <c r="HN30" s="906"/>
      <c r="HO30" s="906"/>
      <c r="HP30" s="906"/>
      <c r="HQ30" s="906"/>
      <c r="HR30" s="906"/>
      <c r="HS30" s="906"/>
      <c r="HT30" s="906"/>
      <c r="HU30" s="906"/>
      <c r="HV30" s="906"/>
      <c r="HW30" s="906"/>
    </row>
    <row r="31" spans="1:231" ht="18.75">
      <c r="A31" s="1907" t="s">
        <v>59</v>
      </c>
      <c r="B31" s="2022" t="s">
        <v>74</v>
      </c>
      <c r="C31" s="2006"/>
      <c r="D31" s="1983"/>
      <c r="E31" s="1983"/>
      <c r="F31" s="2024"/>
      <c r="G31" s="2025"/>
      <c r="H31" s="2116">
        <v>105</v>
      </c>
      <c r="I31" s="78"/>
      <c r="J31" s="1982"/>
      <c r="K31" s="2008"/>
      <c r="L31" s="116"/>
      <c r="M31" s="318"/>
      <c r="N31" s="314"/>
      <c r="O31" s="127"/>
      <c r="P31" s="347"/>
      <c r="Q31" s="2220"/>
      <c r="S31" s="440"/>
      <c r="T31" s="28"/>
      <c r="U31" s="1214" t="b">
        <v>1</v>
      </c>
      <c r="V31" s="1214" t="b">
        <v>1</v>
      </c>
      <c r="W31" s="1214" t="b">
        <v>1</v>
      </c>
      <c r="X31" s="1214" t="b">
        <v>1</v>
      </c>
      <c r="Y31" s="1214">
        <v>2</v>
      </c>
      <c r="Z31" s="1214" t="b">
        <v>1</v>
      </c>
      <c r="AA31" s="1443"/>
      <c r="AB31" s="1443"/>
      <c r="AC31" s="1443"/>
      <c r="AD31" s="1443"/>
      <c r="AE31" s="1443"/>
      <c r="AF31" s="1443"/>
      <c r="AG31" s="1443"/>
      <c r="AH31" s="1443"/>
      <c r="AI31" s="1443"/>
      <c r="AJ31" s="1443"/>
      <c r="AK31" s="1443"/>
      <c r="AL31" s="1443"/>
      <c r="AM31" s="1443"/>
      <c r="AN31" s="1443"/>
      <c r="AO31" s="1443"/>
      <c r="AP31" s="1443"/>
      <c r="AQ31" s="1443"/>
      <c r="AR31" s="1443"/>
      <c r="AS31" s="2092"/>
      <c r="AT31" s="1443"/>
      <c r="AU31" s="1443"/>
      <c r="AV31" s="1443"/>
      <c r="AW31" s="1443"/>
      <c r="AX31" s="1443"/>
      <c r="AY31" s="1443"/>
      <c r="AZ31" s="1443"/>
      <c r="BA31" s="1443"/>
      <c r="BB31" s="1443"/>
      <c r="BC31" s="1443"/>
      <c r="BD31" s="1443"/>
      <c r="BE31" s="1443"/>
      <c r="BF31" s="1443"/>
      <c r="BG31" s="1443"/>
      <c r="BH31" s="1443"/>
      <c r="BI31" s="1443"/>
      <c r="BJ31" s="1443"/>
      <c r="BK31" s="1443"/>
      <c r="BL31" s="1443"/>
      <c r="BM31" s="1443"/>
      <c r="BN31" s="1443"/>
      <c r="BO31" s="1443"/>
      <c r="BP31" s="1443"/>
      <c r="BQ31" s="1443"/>
      <c r="BR31" s="1443"/>
      <c r="BS31" s="1443"/>
      <c r="BT31" s="1443"/>
      <c r="BU31" s="1443"/>
      <c r="BV31" s="1443"/>
      <c r="BW31" s="1443"/>
      <c r="BX31" s="1443"/>
      <c r="BY31" s="1443"/>
      <c r="BZ31" s="1443"/>
      <c r="CA31" s="1443"/>
      <c r="CB31" s="1443"/>
      <c r="CC31" s="1443"/>
      <c r="CD31" s="1443"/>
      <c r="CE31" s="1443"/>
      <c r="CF31" s="1443"/>
      <c r="CG31" s="1443"/>
      <c r="CH31" s="1443"/>
      <c r="CI31" s="1443"/>
      <c r="CJ31" s="1443"/>
      <c r="CK31" s="1443"/>
      <c r="CL31" s="1443"/>
      <c r="CM31" s="1443"/>
      <c r="CN31" s="1443"/>
      <c r="CO31" s="1443"/>
      <c r="CP31" s="1443"/>
      <c r="CQ31" s="1443"/>
      <c r="CR31" s="1443"/>
      <c r="CS31" s="1443"/>
      <c r="CT31" s="1443"/>
      <c r="CU31" s="1443"/>
      <c r="CV31" s="1443"/>
      <c r="CW31" s="1443"/>
      <c r="CX31" s="1443"/>
      <c r="CY31" s="1443"/>
      <c r="CZ31" s="1443"/>
      <c r="DA31" s="1443"/>
      <c r="DB31" s="1443"/>
      <c r="DC31" s="1443"/>
      <c r="DD31" s="1443"/>
      <c r="DE31" s="1443"/>
      <c r="DF31" s="1443"/>
      <c r="DG31" s="1443"/>
      <c r="DH31" s="1443"/>
      <c r="DI31" s="1443"/>
      <c r="DJ31" s="1443"/>
      <c r="DK31" s="1443"/>
      <c r="DL31" s="1443"/>
      <c r="DM31" s="1443"/>
      <c r="DN31" s="1443"/>
      <c r="DO31" s="1443"/>
      <c r="DP31" s="1443"/>
      <c r="DQ31" s="1443"/>
      <c r="DR31" s="1443"/>
      <c r="DS31" s="1443"/>
      <c r="DT31" s="1443"/>
      <c r="DU31" s="1443"/>
      <c r="DV31" s="1443"/>
      <c r="DW31" s="1443"/>
      <c r="DX31" s="1443"/>
      <c r="DY31" s="1443"/>
      <c r="DZ31" s="1443"/>
      <c r="EA31" s="1443"/>
      <c r="EB31" s="1443"/>
      <c r="EC31" s="1443"/>
      <c r="ED31" s="1443"/>
      <c r="EE31" s="1443"/>
      <c r="EF31" s="1443"/>
      <c r="EG31" s="1443"/>
      <c r="EH31" s="1443"/>
      <c r="EI31" s="1443"/>
      <c r="EJ31" s="1443"/>
      <c r="EK31" s="1443"/>
      <c r="EL31" s="1443"/>
      <c r="EM31" s="1443"/>
      <c r="EN31" s="1443"/>
      <c r="EO31" s="1443"/>
      <c r="EP31" s="1443"/>
      <c r="EQ31" s="1443"/>
      <c r="ER31" s="1443"/>
      <c r="ES31" s="1443"/>
      <c r="ET31" s="1443"/>
      <c r="EU31" s="1443"/>
      <c r="EV31" s="1443"/>
      <c r="EW31" s="1443"/>
      <c r="EX31" s="1443"/>
      <c r="EY31" s="1443"/>
      <c r="EZ31" s="1443"/>
      <c r="FA31" s="1443"/>
      <c r="FB31" s="1443"/>
      <c r="FC31" s="1443"/>
      <c r="FD31" s="1443"/>
      <c r="FE31" s="1443"/>
      <c r="FF31" s="1443"/>
      <c r="FG31" s="1443"/>
      <c r="FH31" s="1443"/>
      <c r="FI31" s="1443"/>
      <c r="FJ31" s="1443"/>
      <c r="FK31" s="1443"/>
      <c r="FL31" s="1443"/>
      <c r="FM31" s="1443"/>
      <c r="FN31" s="1443"/>
      <c r="FO31" s="1443"/>
      <c r="FP31" s="1443"/>
      <c r="FQ31" s="1443"/>
      <c r="FR31" s="1443"/>
      <c r="FS31" s="1443"/>
      <c r="FT31" s="1443"/>
      <c r="FU31" s="1443"/>
      <c r="FV31" s="1443"/>
      <c r="FW31" s="1443"/>
      <c r="FX31" s="1443"/>
      <c r="FY31" s="1443"/>
      <c r="FZ31" s="1443"/>
      <c r="GA31" s="1443"/>
      <c r="GB31" s="1443"/>
      <c r="GC31" s="1443"/>
      <c r="GD31" s="1443"/>
      <c r="GE31" s="1443"/>
      <c r="GF31" s="1443"/>
      <c r="GG31" s="1443"/>
      <c r="GH31" s="1443"/>
      <c r="GI31" s="1443"/>
      <c r="GJ31" s="1443"/>
      <c r="GK31" s="1443"/>
      <c r="GL31" s="1443"/>
      <c r="GM31" s="1443"/>
      <c r="GN31" s="1443"/>
      <c r="GO31" s="1443"/>
      <c r="GP31" s="1443"/>
      <c r="GQ31" s="1443"/>
      <c r="GR31" s="1443"/>
      <c r="GS31" s="1443"/>
      <c r="GT31" s="1443"/>
      <c r="GU31" s="1443"/>
      <c r="GV31" s="1443"/>
      <c r="GW31" s="1443"/>
      <c r="GX31" s="1443"/>
      <c r="GY31" s="1443"/>
      <c r="GZ31" s="1443"/>
      <c r="HA31" s="1443"/>
      <c r="HB31" s="1443"/>
      <c r="HC31" s="1443"/>
      <c r="HD31" s="1443"/>
      <c r="HE31" s="1443"/>
      <c r="HF31" s="1443"/>
      <c r="HG31" s="1443"/>
      <c r="HH31" s="1443"/>
      <c r="HI31" s="1443"/>
      <c r="HJ31" s="1443"/>
      <c r="HK31" s="1443"/>
      <c r="HL31" s="1443"/>
      <c r="HM31" s="1443"/>
      <c r="HN31" s="1443"/>
      <c r="HO31" s="1443"/>
      <c r="HP31" s="1443"/>
      <c r="HQ31" s="1443"/>
      <c r="HR31" s="1443"/>
      <c r="HS31" s="1443"/>
      <c r="HT31" s="1443"/>
      <c r="HU31" s="1443"/>
      <c r="HV31" s="1443"/>
      <c r="HW31" s="1443"/>
    </row>
    <row r="32" spans="1:231" ht="18.75">
      <c r="A32" s="1907"/>
      <c r="B32" s="2038" t="s">
        <v>71</v>
      </c>
      <c r="C32" s="2006" t="s">
        <v>241</v>
      </c>
      <c r="D32" s="1983"/>
      <c r="E32" s="1983"/>
      <c r="F32" s="2024"/>
      <c r="G32" s="2117">
        <v>2</v>
      </c>
      <c r="H32" s="2118">
        <v>60</v>
      </c>
      <c r="I32" s="2119">
        <v>36</v>
      </c>
      <c r="J32" s="2120">
        <v>18</v>
      </c>
      <c r="K32" s="2121">
        <v>18</v>
      </c>
      <c r="L32" s="866"/>
      <c r="M32" s="633">
        <v>24</v>
      </c>
      <c r="N32" s="323"/>
      <c r="O32" s="65"/>
      <c r="P32" s="349"/>
      <c r="Q32" s="2221">
        <v>4</v>
      </c>
      <c r="S32" s="60"/>
      <c r="T32" s="28"/>
      <c r="U32" s="1214" t="b">
        <v>1</v>
      </c>
      <c r="V32" s="1214" t="b">
        <v>1</v>
      </c>
      <c r="W32" s="1214" t="b">
        <v>1</v>
      </c>
      <c r="X32" s="1214" t="b">
        <v>1</v>
      </c>
      <c r="Y32" s="1214" t="b">
        <v>0</v>
      </c>
      <c r="Z32" s="1214" t="b">
        <v>1</v>
      </c>
      <c r="AA32" s="1443"/>
      <c r="AB32" s="1443"/>
      <c r="AC32" s="1443"/>
      <c r="AD32" s="1443"/>
      <c r="AE32" s="1443"/>
      <c r="AF32" s="1443"/>
      <c r="AG32" s="1443"/>
      <c r="AH32" s="1443"/>
      <c r="AI32" s="1443"/>
      <c r="AJ32" s="1443"/>
      <c r="AK32" s="1443"/>
      <c r="AL32" s="1443"/>
      <c r="AM32" s="1443"/>
      <c r="AN32" s="1443"/>
      <c r="AO32" s="1443"/>
      <c r="AP32" s="1443"/>
      <c r="AQ32" s="1443"/>
      <c r="AR32" s="1443"/>
      <c r="AS32" s="2092"/>
      <c r="AT32" s="1443"/>
      <c r="AU32" s="1443"/>
      <c r="AV32" s="1443"/>
      <c r="AW32" s="1443"/>
      <c r="AX32" s="1443"/>
      <c r="AY32" s="1443"/>
      <c r="AZ32" s="1443"/>
      <c r="BA32" s="1443"/>
      <c r="BB32" s="1443"/>
      <c r="BC32" s="1443"/>
      <c r="BD32" s="1443"/>
      <c r="BE32" s="1443"/>
      <c r="BF32" s="1443"/>
      <c r="BG32" s="1443"/>
      <c r="BH32" s="1443"/>
      <c r="BI32" s="1443"/>
      <c r="BJ32" s="1443"/>
      <c r="BK32" s="1443"/>
      <c r="BL32" s="1443"/>
      <c r="BM32" s="1443"/>
      <c r="BN32" s="1443"/>
      <c r="BO32" s="1443"/>
      <c r="BP32" s="1443"/>
      <c r="BQ32" s="1443"/>
      <c r="BR32" s="1443"/>
      <c r="BS32" s="1443"/>
      <c r="BT32" s="1443"/>
      <c r="BU32" s="1443"/>
      <c r="BV32" s="1443"/>
      <c r="BW32" s="1443"/>
      <c r="BX32" s="1443"/>
      <c r="BY32" s="1443"/>
      <c r="BZ32" s="1443"/>
      <c r="CA32" s="1443"/>
      <c r="CB32" s="1443"/>
      <c r="CC32" s="1443"/>
      <c r="CD32" s="1443"/>
      <c r="CE32" s="1443"/>
      <c r="CF32" s="1443"/>
      <c r="CG32" s="1443"/>
      <c r="CH32" s="1443"/>
      <c r="CI32" s="1443"/>
      <c r="CJ32" s="1443"/>
      <c r="CK32" s="1443"/>
      <c r="CL32" s="1443"/>
      <c r="CM32" s="1443"/>
      <c r="CN32" s="1443"/>
      <c r="CO32" s="1443"/>
      <c r="CP32" s="1443"/>
      <c r="CQ32" s="1443"/>
      <c r="CR32" s="1443"/>
      <c r="CS32" s="1443"/>
      <c r="CT32" s="1443"/>
      <c r="CU32" s="1443"/>
      <c r="CV32" s="1443"/>
      <c r="CW32" s="1443"/>
      <c r="CX32" s="1443"/>
      <c r="CY32" s="1443"/>
      <c r="CZ32" s="1443"/>
      <c r="DA32" s="1443"/>
      <c r="DB32" s="1443"/>
      <c r="DC32" s="1443"/>
      <c r="DD32" s="1443"/>
      <c r="DE32" s="1443"/>
      <c r="DF32" s="1443"/>
      <c r="DG32" s="1443"/>
      <c r="DH32" s="1443"/>
      <c r="DI32" s="1443"/>
      <c r="DJ32" s="1443"/>
      <c r="DK32" s="1443"/>
      <c r="DL32" s="1443"/>
      <c r="DM32" s="1443"/>
      <c r="DN32" s="1443"/>
      <c r="DO32" s="1443"/>
      <c r="DP32" s="1443"/>
      <c r="DQ32" s="1443"/>
      <c r="DR32" s="1443"/>
      <c r="DS32" s="1443"/>
      <c r="DT32" s="1443"/>
      <c r="DU32" s="1443"/>
      <c r="DV32" s="1443"/>
      <c r="DW32" s="1443"/>
      <c r="DX32" s="1443"/>
      <c r="DY32" s="1443"/>
      <c r="DZ32" s="1443"/>
      <c r="EA32" s="1443"/>
      <c r="EB32" s="1443"/>
      <c r="EC32" s="1443"/>
      <c r="ED32" s="1443"/>
      <c r="EE32" s="1443"/>
      <c r="EF32" s="1443"/>
      <c r="EG32" s="1443"/>
      <c r="EH32" s="1443"/>
      <c r="EI32" s="1443"/>
      <c r="EJ32" s="1443"/>
      <c r="EK32" s="1443"/>
      <c r="EL32" s="1443"/>
      <c r="EM32" s="1443"/>
      <c r="EN32" s="1443"/>
      <c r="EO32" s="1443"/>
      <c r="EP32" s="1443"/>
      <c r="EQ32" s="1443"/>
      <c r="ER32" s="1443"/>
      <c r="ES32" s="1443"/>
      <c r="ET32" s="1443"/>
      <c r="EU32" s="1443"/>
      <c r="EV32" s="1443"/>
      <c r="EW32" s="1443"/>
      <c r="EX32" s="1443"/>
      <c r="EY32" s="1443"/>
      <c r="EZ32" s="1443"/>
      <c r="FA32" s="1443"/>
      <c r="FB32" s="1443"/>
      <c r="FC32" s="1443"/>
      <c r="FD32" s="1443"/>
      <c r="FE32" s="1443"/>
      <c r="FF32" s="1443"/>
      <c r="FG32" s="1443"/>
      <c r="FH32" s="1443"/>
      <c r="FI32" s="1443"/>
      <c r="FJ32" s="1443"/>
      <c r="FK32" s="1443"/>
      <c r="FL32" s="1443"/>
      <c r="FM32" s="1443"/>
      <c r="FN32" s="1443"/>
      <c r="FO32" s="1443"/>
      <c r="FP32" s="1443"/>
      <c r="FQ32" s="1443"/>
      <c r="FR32" s="1443"/>
      <c r="FS32" s="1443"/>
      <c r="FT32" s="1443"/>
      <c r="FU32" s="1443"/>
      <c r="FV32" s="1443"/>
      <c r="FW32" s="1443"/>
      <c r="FX32" s="1443"/>
      <c r="FY32" s="1443"/>
      <c r="FZ32" s="1443"/>
      <c r="GA32" s="1443"/>
      <c r="GB32" s="1443"/>
      <c r="GC32" s="1443"/>
      <c r="GD32" s="1443"/>
      <c r="GE32" s="1443"/>
      <c r="GF32" s="1443"/>
      <c r="GG32" s="1443"/>
      <c r="GH32" s="1443"/>
      <c r="GI32" s="1443"/>
      <c r="GJ32" s="1443"/>
      <c r="GK32" s="1443"/>
      <c r="GL32" s="1443"/>
      <c r="GM32" s="1443"/>
      <c r="GN32" s="1443"/>
      <c r="GO32" s="1443"/>
      <c r="GP32" s="1443"/>
      <c r="GQ32" s="1443"/>
      <c r="GR32" s="1443"/>
      <c r="GS32" s="1443"/>
      <c r="GT32" s="1443"/>
      <c r="GU32" s="1443"/>
      <c r="GV32" s="1443"/>
      <c r="GW32" s="1443"/>
      <c r="GX32" s="1443"/>
      <c r="GY32" s="1443"/>
      <c r="GZ32" s="1443"/>
      <c r="HA32" s="1443"/>
      <c r="HB32" s="1443"/>
      <c r="HC32" s="1443"/>
      <c r="HD32" s="1443"/>
      <c r="HE32" s="1443"/>
      <c r="HF32" s="1443"/>
      <c r="HG32" s="1443"/>
      <c r="HH32" s="1443"/>
      <c r="HI32" s="1443"/>
      <c r="HJ32" s="1443"/>
      <c r="HK32" s="1443"/>
      <c r="HL32" s="1443"/>
      <c r="HM32" s="1443"/>
      <c r="HN32" s="1443"/>
      <c r="HO32" s="1443"/>
      <c r="HP32" s="1443"/>
      <c r="HQ32" s="1443"/>
      <c r="HR32" s="1443"/>
      <c r="HS32" s="1443"/>
      <c r="HT32" s="1443"/>
      <c r="HU32" s="1443"/>
      <c r="HV32" s="1443"/>
      <c r="HW32" s="1443"/>
    </row>
    <row r="33" spans="1:231" ht="19.5" thickBot="1">
      <c r="A33" s="1913"/>
      <c r="B33" s="2206" t="s">
        <v>95</v>
      </c>
      <c r="C33" s="2122"/>
      <c r="D33" s="2015"/>
      <c r="E33" s="2015"/>
      <c r="F33" s="2123" t="s">
        <v>241</v>
      </c>
      <c r="G33" s="2124">
        <v>1</v>
      </c>
      <c r="H33" s="2125">
        <v>30</v>
      </c>
      <c r="I33" s="2126">
        <v>10</v>
      </c>
      <c r="J33" s="2127"/>
      <c r="K33" s="2128"/>
      <c r="L33" s="674">
        <v>10</v>
      </c>
      <c r="M33" s="318">
        <v>20</v>
      </c>
      <c r="N33" s="346"/>
      <c r="O33" s="1471"/>
      <c r="P33" s="1472"/>
      <c r="Q33" s="2222">
        <v>1</v>
      </c>
      <c r="S33" s="1475"/>
      <c r="T33" s="28"/>
      <c r="U33" s="1214" t="b">
        <v>1</v>
      </c>
      <c r="V33" s="1214" t="b">
        <v>1</v>
      </c>
      <c r="W33" s="1214" t="b">
        <v>1</v>
      </c>
      <c r="X33" s="1214" t="b">
        <v>1</v>
      </c>
      <c r="Y33" s="1214" t="b">
        <v>0</v>
      </c>
      <c r="Z33" s="1214" t="b">
        <v>1</v>
      </c>
      <c r="AA33" s="1443"/>
      <c r="AB33" s="1443"/>
      <c r="AC33" s="1443"/>
      <c r="AD33" s="1443"/>
      <c r="AE33" s="1443"/>
      <c r="AF33" s="1443"/>
      <c r="AG33" s="1443"/>
      <c r="AH33" s="1443"/>
      <c r="AI33" s="1443"/>
      <c r="AJ33" s="1443"/>
      <c r="AK33" s="1443"/>
      <c r="AL33" s="1443"/>
      <c r="AM33" s="1443"/>
      <c r="AN33" s="1443"/>
      <c r="AO33" s="1443"/>
      <c r="AP33" s="1443"/>
      <c r="AQ33" s="1443"/>
      <c r="AR33" s="1443"/>
      <c r="AS33" s="2092"/>
      <c r="AT33" s="1443"/>
      <c r="AU33" s="1443"/>
      <c r="AV33" s="1443"/>
      <c r="AW33" s="1443"/>
      <c r="AX33" s="1443"/>
      <c r="AY33" s="1443"/>
      <c r="AZ33" s="1443"/>
      <c r="BA33" s="1443"/>
      <c r="BB33" s="1443"/>
      <c r="BC33" s="1443"/>
      <c r="BD33" s="1443"/>
      <c r="BE33" s="1443"/>
      <c r="BF33" s="1443"/>
      <c r="BG33" s="1443"/>
      <c r="BH33" s="1443"/>
      <c r="BI33" s="1443"/>
      <c r="BJ33" s="1443"/>
      <c r="BK33" s="1443"/>
      <c r="BL33" s="1443"/>
      <c r="BM33" s="1443"/>
      <c r="BN33" s="1443"/>
      <c r="BO33" s="1443"/>
      <c r="BP33" s="1443"/>
      <c r="BQ33" s="1443"/>
      <c r="BR33" s="1443"/>
      <c r="BS33" s="1443"/>
      <c r="BT33" s="1443"/>
      <c r="BU33" s="1443"/>
      <c r="BV33" s="1443"/>
      <c r="BW33" s="1443"/>
      <c r="BX33" s="1443"/>
      <c r="BY33" s="1443"/>
      <c r="BZ33" s="1443"/>
      <c r="CA33" s="1443"/>
      <c r="CB33" s="1443"/>
      <c r="CC33" s="1443"/>
      <c r="CD33" s="1443"/>
      <c r="CE33" s="1443"/>
      <c r="CF33" s="1443"/>
      <c r="CG33" s="1443"/>
      <c r="CH33" s="1443"/>
      <c r="CI33" s="1443"/>
      <c r="CJ33" s="1443"/>
      <c r="CK33" s="1443"/>
      <c r="CL33" s="1443"/>
      <c r="CM33" s="1443"/>
      <c r="CN33" s="1443"/>
      <c r="CO33" s="1443"/>
      <c r="CP33" s="1443"/>
      <c r="CQ33" s="1443"/>
      <c r="CR33" s="1443"/>
      <c r="CS33" s="1443"/>
      <c r="CT33" s="1443"/>
      <c r="CU33" s="1443"/>
      <c r="CV33" s="1443"/>
      <c r="CW33" s="1443"/>
      <c r="CX33" s="1443"/>
      <c r="CY33" s="1443"/>
      <c r="CZ33" s="1443"/>
      <c r="DA33" s="1443"/>
      <c r="DB33" s="1443"/>
      <c r="DC33" s="1443"/>
      <c r="DD33" s="1443"/>
      <c r="DE33" s="1443"/>
      <c r="DF33" s="1443"/>
      <c r="DG33" s="1443"/>
      <c r="DH33" s="1443"/>
      <c r="DI33" s="1443"/>
      <c r="DJ33" s="1443"/>
      <c r="DK33" s="1443"/>
      <c r="DL33" s="1443"/>
      <c r="DM33" s="1443"/>
      <c r="DN33" s="1443"/>
      <c r="DO33" s="1443"/>
      <c r="DP33" s="1443"/>
      <c r="DQ33" s="1443"/>
      <c r="DR33" s="1443"/>
      <c r="DS33" s="1443"/>
      <c r="DT33" s="1443"/>
      <c r="DU33" s="1443"/>
      <c r="DV33" s="1443"/>
      <c r="DW33" s="1443"/>
      <c r="DX33" s="1443"/>
      <c r="DY33" s="1443"/>
      <c r="DZ33" s="1443"/>
      <c r="EA33" s="1443"/>
      <c r="EB33" s="1443"/>
      <c r="EC33" s="1443"/>
      <c r="ED33" s="1443"/>
      <c r="EE33" s="1443"/>
      <c r="EF33" s="1443"/>
      <c r="EG33" s="1443"/>
      <c r="EH33" s="1443"/>
      <c r="EI33" s="1443"/>
      <c r="EJ33" s="1443"/>
      <c r="EK33" s="1443"/>
      <c r="EL33" s="1443"/>
      <c r="EM33" s="1443"/>
      <c r="EN33" s="1443"/>
      <c r="EO33" s="1443"/>
      <c r="EP33" s="1443"/>
      <c r="EQ33" s="1443"/>
      <c r="ER33" s="1443"/>
      <c r="ES33" s="1443"/>
      <c r="ET33" s="1443"/>
      <c r="EU33" s="1443"/>
      <c r="EV33" s="1443"/>
      <c r="EW33" s="1443"/>
      <c r="EX33" s="1443"/>
      <c r="EY33" s="1443"/>
      <c r="EZ33" s="1443"/>
      <c r="FA33" s="1443"/>
      <c r="FB33" s="1443"/>
      <c r="FC33" s="1443"/>
      <c r="FD33" s="1443"/>
      <c r="FE33" s="1443"/>
      <c r="FF33" s="1443"/>
      <c r="FG33" s="1443"/>
      <c r="FH33" s="1443"/>
      <c r="FI33" s="1443"/>
      <c r="FJ33" s="1443"/>
      <c r="FK33" s="1443"/>
      <c r="FL33" s="1443"/>
      <c r="FM33" s="1443"/>
      <c r="FN33" s="1443"/>
      <c r="FO33" s="1443"/>
      <c r="FP33" s="1443"/>
      <c r="FQ33" s="1443"/>
      <c r="FR33" s="1443"/>
      <c r="FS33" s="1443"/>
      <c r="FT33" s="1443"/>
      <c r="FU33" s="1443"/>
      <c r="FV33" s="1443"/>
      <c r="FW33" s="1443"/>
      <c r="FX33" s="1443"/>
      <c r="FY33" s="1443"/>
      <c r="FZ33" s="1443"/>
      <c r="GA33" s="1443"/>
      <c r="GB33" s="1443"/>
      <c r="GC33" s="1443"/>
      <c r="GD33" s="1443"/>
      <c r="GE33" s="1443"/>
      <c r="GF33" s="1443"/>
      <c r="GG33" s="1443"/>
      <c r="GH33" s="1443"/>
      <c r="GI33" s="1443"/>
      <c r="GJ33" s="1443"/>
      <c r="GK33" s="1443"/>
      <c r="GL33" s="1443"/>
      <c r="GM33" s="1443"/>
      <c r="GN33" s="1443"/>
      <c r="GO33" s="1443"/>
      <c r="GP33" s="1443"/>
      <c r="GQ33" s="1443"/>
      <c r="GR33" s="1443"/>
      <c r="GS33" s="1443"/>
      <c r="GT33" s="1443"/>
      <c r="GU33" s="1443"/>
      <c r="GV33" s="1443"/>
      <c r="GW33" s="1443"/>
      <c r="GX33" s="1443"/>
      <c r="GY33" s="1443"/>
      <c r="GZ33" s="1443"/>
      <c r="HA33" s="1443"/>
      <c r="HB33" s="1443"/>
      <c r="HC33" s="1443"/>
      <c r="HD33" s="1443"/>
      <c r="HE33" s="1443"/>
      <c r="HF33" s="1443"/>
      <c r="HG33" s="1443"/>
      <c r="HH33" s="1443"/>
      <c r="HI33" s="1443"/>
      <c r="HJ33" s="1443"/>
      <c r="HK33" s="1443"/>
      <c r="HL33" s="1443"/>
      <c r="HM33" s="1443"/>
      <c r="HN33" s="1443"/>
      <c r="HO33" s="1443"/>
      <c r="HP33" s="1443"/>
      <c r="HQ33" s="1443"/>
      <c r="HR33" s="1443"/>
      <c r="HS33" s="1443"/>
      <c r="HT33" s="1443"/>
      <c r="HU33" s="1443"/>
      <c r="HV33" s="1443"/>
      <c r="HW33" s="1443"/>
    </row>
    <row r="34" spans="1:231" ht="37.5">
      <c r="A34" s="2129" t="s">
        <v>72</v>
      </c>
      <c r="B34" s="2207" t="s">
        <v>293</v>
      </c>
      <c r="C34" s="2130"/>
      <c r="D34" s="2131"/>
      <c r="E34" s="2131"/>
      <c r="F34" s="2132"/>
      <c r="G34" s="2133"/>
      <c r="H34" s="2058">
        <v>300</v>
      </c>
      <c r="I34" s="2134"/>
      <c r="J34" s="2135"/>
      <c r="K34" s="2136"/>
      <c r="L34" s="1902"/>
      <c r="M34" s="1903"/>
      <c r="N34" s="1901"/>
      <c r="O34" s="1904"/>
      <c r="P34" s="1905"/>
      <c r="Q34" s="2223"/>
      <c r="S34" s="1904"/>
      <c r="T34" s="906"/>
      <c r="U34" s="1214" t="b">
        <v>1</v>
      </c>
      <c r="V34" s="1214" t="b">
        <v>1</v>
      </c>
      <c r="W34" s="1214" t="b">
        <v>1</v>
      </c>
      <c r="X34" s="1214" t="b">
        <v>1</v>
      </c>
      <c r="Y34" s="1214">
        <v>2</v>
      </c>
      <c r="Z34" s="1214">
        <v>2</v>
      </c>
      <c r="AA34" s="906"/>
      <c r="AB34" s="906"/>
      <c r="AC34" s="906"/>
      <c r="AD34" s="906"/>
      <c r="AE34" s="906"/>
      <c r="AF34" s="906"/>
      <c r="AG34" s="906"/>
      <c r="AH34" s="906"/>
      <c r="AI34" s="906"/>
      <c r="AJ34" s="906"/>
      <c r="AK34" s="906"/>
      <c r="AL34" s="906"/>
      <c r="AM34" s="906"/>
      <c r="AN34" s="906"/>
      <c r="AO34" s="906"/>
      <c r="AP34" s="906"/>
      <c r="AQ34" s="906"/>
      <c r="AR34" s="906"/>
      <c r="AT34" s="1214" t="s">
        <v>302</v>
      </c>
      <c r="AU34" s="906"/>
      <c r="AV34" s="906"/>
      <c r="AW34" s="906"/>
      <c r="AX34" s="906"/>
      <c r="AY34" s="906"/>
      <c r="AZ34" s="906"/>
      <c r="BA34" s="906"/>
      <c r="BB34" s="906"/>
      <c r="BC34" s="906"/>
      <c r="BD34" s="906"/>
      <c r="BE34" s="906"/>
      <c r="BF34" s="906"/>
      <c r="BG34" s="906"/>
      <c r="BH34" s="906"/>
      <c r="BI34" s="906"/>
      <c r="BJ34" s="906"/>
      <c r="BK34" s="906"/>
      <c r="BL34" s="906"/>
      <c r="BM34" s="906"/>
      <c r="BN34" s="906"/>
      <c r="BO34" s="906"/>
      <c r="BP34" s="906"/>
      <c r="BQ34" s="906"/>
      <c r="BR34" s="906"/>
      <c r="BS34" s="906"/>
      <c r="BT34" s="906"/>
      <c r="BU34" s="906"/>
      <c r="BV34" s="906"/>
      <c r="BW34" s="906"/>
      <c r="BX34" s="906"/>
      <c r="BY34" s="906"/>
      <c r="BZ34" s="906"/>
      <c r="CA34" s="906"/>
      <c r="CB34" s="906"/>
      <c r="CC34" s="906"/>
      <c r="CD34" s="906"/>
      <c r="CE34" s="906"/>
      <c r="CF34" s="906"/>
      <c r="CG34" s="906"/>
      <c r="CH34" s="906"/>
      <c r="CI34" s="906"/>
      <c r="CJ34" s="906"/>
      <c r="CK34" s="906"/>
      <c r="CL34" s="906"/>
      <c r="CM34" s="906"/>
      <c r="CN34" s="906"/>
      <c r="CO34" s="906"/>
      <c r="CP34" s="906"/>
      <c r="CQ34" s="906"/>
      <c r="CR34" s="906"/>
      <c r="CS34" s="906"/>
      <c r="CT34" s="906"/>
      <c r="CU34" s="906"/>
      <c r="CV34" s="906"/>
      <c r="CW34" s="906"/>
      <c r="CX34" s="906"/>
      <c r="CY34" s="906"/>
      <c r="CZ34" s="906"/>
      <c r="DA34" s="906"/>
      <c r="DB34" s="906"/>
      <c r="DC34" s="906"/>
      <c r="DD34" s="906"/>
      <c r="DE34" s="906"/>
      <c r="DF34" s="906"/>
      <c r="DG34" s="906"/>
      <c r="DH34" s="906"/>
      <c r="DI34" s="906"/>
      <c r="DJ34" s="906"/>
      <c r="DK34" s="906"/>
      <c r="DL34" s="906"/>
      <c r="DM34" s="906"/>
      <c r="DN34" s="906"/>
      <c r="DO34" s="906"/>
      <c r="DP34" s="906"/>
      <c r="DQ34" s="906"/>
      <c r="DR34" s="906"/>
      <c r="DS34" s="906"/>
      <c r="DT34" s="906"/>
      <c r="DU34" s="906"/>
      <c r="DV34" s="906"/>
      <c r="DW34" s="906"/>
      <c r="DX34" s="906"/>
      <c r="DY34" s="906"/>
      <c r="DZ34" s="906"/>
      <c r="EA34" s="906"/>
      <c r="EB34" s="906"/>
      <c r="EC34" s="906"/>
      <c r="ED34" s="906"/>
      <c r="EE34" s="906"/>
      <c r="EF34" s="906"/>
      <c r="EG34" s="906"/>
      <c r="EH34" s="906"/>
      <c r="EI34" s="906"/>
      <c r="EJ34" s="906"/>
      <c r="EK34" s="906"/>
      <c r="EL34" s="906"/>
      <c r="EM34" s="906"/>
      <c r="EN34" s="906"/>
      <c r="EO34" s="906"/>
      <c r="EP34" s="906"/>
      <c r="EQ34" s="906"/>
      <c r="ER34" s="906"/>
      <c r="ES34" s="906"/>
      <c r="ET34" s="906"/>
      <c r="EU34" s="906"/>
      <c r="EV34" s="906"/>
      <c r="EW34" s="906"/>
      <c r="EX34" s="906"/>
      <c r="EY34" s="906"/>
      <c r="EZ34" s="906"/>
      <c r="FA34" s="906"/>
      <c r="FB34" s="906"/>
      <c r="FC34" s="906"/>
      <c r="FD34" s="906"/>
      <c r="FE34" s="906"/>
      <c r="FF34" s="906"/>
      <c r="FG34" s="906"/>
      <c r="FH34" s="906"/>
      <c r="FI34" s="906"/>
      <c r="FJ34" s="906"/>
      <c r="FK34" s="906"/>
      <c r="FL34" s="906"/>
      <c r="FM34" s="906"/>
      <c r="FN34" s="906"/>
      <c r="FO34" s="906"/>
      <c r="FP34" s="906"/>
      <c r="FQ34" s="906"/>
      <c r="FR34" s="906"/>
      <c r="FS34" s="906"/>
      <c r="FT34" s="906"/>
      <c r="FU34" s="906"/>
      <c r="FV34" s="906"/>
      <c r="FW34" s="906"/>
      <c r="FX34" s="906"/>
      <c r="FY34" s="906"/>
      <c r="FZ34" s="906"/>
      <c r="GA34" s="906"/>
      <c r="GB34" s="906"/>
      <c r="GC34" s="906"/>
      <c r="GD34" s="906"/>
      <c r="GE34" s="906"/>
      <c r="GF34" s="906"/>
      <c r="GG34" s="906"/>
      <c r="GH34" s="906"/>
      <c r="GI34" s="906"/>
      <c r="GJ34" s="906"/>
      <c r="GK34" s="906"/>
      <c r="GL34" s="906"/>
      <c r="GM34" s="906"/>
      <c r="GN34" s="906"/>
      <c r="GO34" s="906"/>
      <c r="GP34" s="906"/>
      <c r="GQ34" s="906"/>
      <c r="GR34" s="906"/>
      <c r="GS34" s="906"/>
      <c r="GT34" s="906"/>
      <c r="GU34" s="906"/>
      <c r="GV34" s="906"/>
      <c r="GW34" s="906"/>
      <c r="GX34" s="906"/>
      <c r="GY34" s="906"/>
      <c r="GZ34" s="906"/>
      <c r="HA34" s="906"/>
      <c r="HB34" s="906"/>
      <c r="HC34" s="906"/>
      <c r="HD34" s="906"/>
      <c r="HE34" s="906"/>
      <c r="HF34" s="906"/>
      <c r="HG34" s="906"/>
      <c r="HH34" s="906"/>
      <c r="HI34" s="906"/>
      <c r="HJ34" s="906"/>
      <c r="HK34" s="906"/>
      <c r="HL34" s="906"/>
      <c r="HM34" s="906"/>
      <c r="HN34" s="906"/>
      <c r="HO34" s="906"/>
      <c r="HP34" s="906"/>
      <c r="HQ34" s="906"/>
      <c r="HR34" s="906"/>
      <c r="HS34" s="906"/>
      <c r="HT34" s="906"/>
      <c r="HU34" s="906"/>
      <c r="HV34" s="906"/>
      <c r="HW34" s="906"/>
    </row>
    <row r="35" spans="1:231" ht="18.75">
      <c r="A35" s="1910"/>
      <c r="B35" s="2208" t="s">
        <v>71</v>
      </c>
      <c r="C35" s="814"/>
      <c r="D35" s="1912" t="s">
        <v>241</v>
      </c>
      <c r="E35" s="1912"/>
      <c r="F35" s="2137"/>
      <c r="G35" s="2087">
        <v>3</v>
      </c>
      <c r="H35" s="2138">
        <v>90</v>
      </c>
      <c r="I35" s="1994">
        <v>45</v>
      </c>
      <c r="J35" s="1975">
        <v>27</v>
      </c>
      <c r="K35" s="1976">
        <v>18</v>
      </c>
      <c r="L35" s="101"/>
      <c r="M35" s="426">
        <v>45</v>
      </c>
      <c r="N35" s="427"/>
      <c r="O35" s="72"/>
      <c r="P35" s="376"/>
      <c r="Q35" s="282">
        <v>5</v>
      </c>
      <c r="S35" s="72"/>
      <c r="T35" s="28"/>
      <c r="U35" s="1214" t="b">
        <v>1</v>
      </c>
      <c r="V35" s="1214" t="b">
        <v>1</v>
      </c>
      <c r="W35" s="1214" t="b">
        <v>1</v>
      </c>
      <c r="X35" s="1214" t="b">
        <v>1</v>
      </c>
      <c r="Y35" s="1214" t="b">
        <v>0</v>
      </c>
      <c r="Z35" s="1214" t="b">
        <v>1</v>
      </c>
      <c r="AA35" s="1443"/>
      <c r="AB35" s="1443"/>
      <c r="AC35" s="1443"/>
      <c r="AD35" s="1443"/>
      <c r="AE35" s="1443"/>
      <c r="AF35" s="1443"/>
      <c r="AG35" s="1443"/>
      <c r="AH35" s="1443"/>
      <c r="AI35" s="1443"/>
      <c r="AJ35" s="1443"/>
      <c r="AK35" s="1443"/>
      <c r="AL35" s="1443"/>
      <c r="AM35" s="1443"/>
      <c r="AN35" s="1443"/>
      <c r="AO35" s="1443"/>
      <c r="AP35" s="1443"/>
      <c r="AQ35" s="1443"/>
      <c r="AR35" s="1443"/>
      <c r="AT35" s="2092"/>
      <c r="AU35" s="1443"/>
      <c r="AV35" s="1443"/>
      <c r="AW35" s="1443"/>
      <c r="AX35" s="1443"/>
      <c r="AY35" s="1443"/>
      <c r="AZ35" s="1443"/>
      <c r="BA35" s="1443"/>
      <c r="BB35" s="1443"/>
      <c r="BC35" s="1443"/>
      <c r="BD35" s="1443"/>
      <c r="BE35" s="1443"/>
      <c r="BF35" s="1443"/>
      <c r="BG35" s="1443"/>
      <c r="BH35" s="1443"/>
      <c r="BI35" s="1443"/>
      <c r="BJ35" s="1443"/>
      <c r="BK35" s="1443"/>
      <c r="BL35" s="1443"/>
      <c r="BM35" s="1443"/>
      <c r="BN35" s="1443"/>
      <c r="BO35" s="1443"/>
      <c r="BP35" s="1443"/>
      <c r="BQ35" s="1443"/>
      <c r="BR35" s="1443"/>
      <c r="BS35" s="1443"/>
      <c r="BT35" s="1443"/>
      <c r="BU35" s="1443"/>
      <c r="BV35" s="1443"/>
      <c r="BW35" s="1443"/>
      <c r="BX35" s="1443"/>
      <c r="BY35" s="1443"/>
      <c r="BZ35" s="1443"/>
      <c r="CA35" s="1443"/>
      <c r="CB35" s="1443"/>
      <c r="CC35" s="1443"/>
      <c r="CD35" s="1443"/>
      <c r="CE35" s="1443"/>
      <c r="CF35" s="1443"/>
      <c r="CG35" s="1443"/>
      <c r="CH35" s="1443"/>
      <c r="CI35" s="1443"/>
      <c r="CJ35" s="1443"/>
      <c r="CK35" s="1443"/>
      <c r="CL35" s="1443"/>
      <c r="CM35" s="1443"/>
      <c r="CN35" s="1443"/>
      <c r="CO35" s="1443"/>
      <c r="CP35" s="1443"/>
      <c r="CQ35" s="1443"/>
      <c r="CR35" s="1443"/>
      <c r="CS35" s="1443"/>
      <c r="CT35" s="1443"/>
      <c r="CU35" s="1443"/>
      <c r="CV35" s="1443"/>
      <c r="CW35" s="1443"/>
      <c r="CX35" s="1443"/>
      <c r="CY35" s="1443"/>
      <c r="CZ35" s="1443"/>
      <c r="DA35" s="1443"/>
      <c r="DB35" s="1443"/>
      <c r="DC35" s="1443"/>
      <c r="DD35" s="1443"/>
      <c r="DE35" s="1443"/>
      <c r="DF35" s="1443"/>
      <c r="DG35" s="1443"/>
      <c r="DH35" s="1443"/>
      <c r="DI35" s="1443"/>
      <c r="DJ35" s="1443"/>
      <c r="DK35" s="1443"/>
      <c r="DL35" s="1443"/>
      <c r="DM35" s="1443"/>
      <c r="DN35" s="1443"/>
      <c r="DO35" s="1443"/>
      <c r="DP35" s="1443"/>
      <c r="DQ35" s="1443"/>
      <c r="DR35" s="1443"/>
      <c r="DS35" s="1443"/>
      <c r="DT35" s="1443"/>
      <c r="DU35" s="1443"/>
      <c r="DV35" s="1443"/>
      <c r="DW35" s="1443"/>
      <c r="DX35" s="1443"/>
      <c r="DY35" s="1443"/>
      <c r="DZ35" s="1443"/>
      <c r="EA35" s="1443"/>
      <c r="EB35" s="1443"/>
      <c r="EC35" s="1443"/>
      <c r="ED35" s="1443"/>
      <c r="EE35" s="1443"/>
      <c r="EF35" s="1443"/>
      <c r="EG35" s="1443"/>
      <c r="EH35" s="1443"/>
      <c r="EI35" s="1443"/>
      <c r="EJ35" s="1443"/>
      <c r="EK35" s="1443"/>
      <c r="EL35" s="1443"/>
      <c r="EM35" s="1443"/>
      <c r="EN35" s="1443"/>
      <c r="EO35" s="1443"/>
      <c r="EP35" s="1443"/>
      <c r="EQ35" s="1443"/>
      <c r="ER35" s="1443"/>
      <c r="ES35" s="1443"/>
      <c r="ET35" s="1443"/>
      <c r="EU35" s="1443"/>
      <c r="EV35" s="1443"/>
      <c r="EW35" s="1443"/>
      <c r="EX35" s="1443"/>
      <c r="EY35" s="1443"/>
      <c r="EZ35" s="1443"/>
      <c r="FA35" s="1443"/>
      <c r="FB35" s="1443"/>
      <c r="FC35" s="1443"/>
      <c r="FD35" s="1443"/>
      <c r="FE35" s="1443"/>
      <c r="FF35" s="1443"/>
      <c r="FG35" s="1443"/>
      <c r="FH35" s="1443"/>
      <c r="FI35" s="1443"/>
      <c r="FJ35" s="1443"/>
      <c r="FK35" s="1443"/>
      <c r="FL35" s="1443"/>
      <c r="FM35" s="1443"/>
      <c r="FN35" s="1443"/>
      <c r="FO35" s="1443"/>
      <c r="FP35" s="1443"/>
      <c r="FQ35" s="1443"/>
      <c r="FR35" s="1443"/>
      <c r="FS35" s="1443"/>
      <c r="FT35" s="1443"/>
      <c r="FU35" s="1443"/>
      <c r="FV35" s="1443"/>
      <c r="FW35" s="1443"/>
      <c r="FX35" s="1443"/>
      <c r="FY35" s="1443"/>
      <c r="FZ35" s="1443"/>
      <c r="GA35" s="1443"/>
      <c r="GB35" s="1443"/>
      <c r="GC35" s="1443"/>
      <c r="GD35" s="1443"/>
      <c r="GE35" s="1443"/>
      <c r="GF35" s="1443"/>
      <c r="GG35" s="1443"/>
      <c r="GH35" s="1443"/>
      <c r="GI35" s="1443"/>
      <c r="GJ35" s="1443"/>
      <c r="GK35" s="1443"/>
      <c r="GL35" s="1443"/>
      <c r="GM35" s="1443"/>
      <c r="GN35" s="1443"/>
      <c r="GO35" s="1443"/>
      <c r="GP35" s="1443"/>
      <c r="GQ35" s="1443"/>
      <c r="GR35" s="1443"/>
      <c r="GS35" s="1443"/>
      <c r="GT35" s="1443"/>
      <c r="GU35" s="1443"/>
      <c r="GV35" s="1443"/>
      <c r="GW35" s="1443"/>
      <c r="GX35" s="1443"/>
      <c r="GY35" s="1443"/>
      <c r="GZ35" s="1443"/>
      <c r="HA35" s="1443"/>
      <c r="HB35" s="1443"/>
      <c r="HC35" s="1443"/>
      <c r="HD35" s="1443"/>
      <c r="HE35" s="1443"/>
      <c r="HF35" s="1443"/>
      <c r="HG35" s="1443"/>
      <c r="HH35" s="1443"/>
      <c r="HI35" s="1443"/>
      <c r="HJ35" s="1443"/>
      <c r="HK35" s="1443"/>
      <c r="HL35" s="1443"/>
      <c r="HM35" s="1443"/>
      <c r="HN35" s="1443"/>
      <c r="HO35" s="1443"/>
      <c r="HP35" s="1443"/>
      <c r="HQ35" s="1443"/>
      <c r="HR35" s="1443"/>
      <c r="HS35" s="1443"/>
      <c r="HT35" s="1443"/>
      <c r="HU35" s="1443"/>
      <c r="HV35" s="1443"/>
      <c r="HW35" s="1443"/>
    </row>
    <row r="36" spans="1:231" ht="18.75">
      <c r="A36" s="1910" t="s">
        <v>59</v>
      </c>
      <c r="B36" s="1928" t="s">
        <v>295</v>
      </c>
      <c r="C36" s="814"/>
      <c r="D36" s="1912"/>
      <c r="E36" s="1912"/>
      <c r="F36" s="2137"/>
      <c r="G36" s="2087"/>
      <c r="H36" s="2138">
        <v>180</v>
      </c>
      <c r="I36" s="1994"/>
      <c r="J36" s="1975"/>
      <c r="K36" s="1976"/>
      <c r="L36" s="101"/>
      <c r="M36" s="426"/>
      <c r="N36" s="427"/>
      <c r="O36" s="429"/>
      <c r="P36" s="430"/>
      <c r="Q36" s="2224"/>
      <c r="S36" s="433"/>
      <c r="T36" s="28"/>
      <c r="U36" s="1214" t="b">
        <v>1</v>
      </c>
      <c r="V36" s="1214" t="b">
        <v>1</v>
      </c>
      <c r="W36" s="1214" t="b">
        <v>1</v>
      </c>
      <c r="X36" s="1214" t="b">
        <v>1</v>
      </c>
      <c r="Y36" s="1214">
        <v>2</v>
      </c>
      <c r="Z36" s="1214" t="b">
        <v>1</v>
      </c>
      <c r="AA36" s="1443"/>
      <c r="AB36" s="1443"/>
      <c r="AC36" s="1443"/>
      <c r="AD36" s="1443"/>
      <c r="AE36" s="1443"/>
      <c r="AF36" s="1443"/>
      <c r="AG36" s="1443"/>
      <c r="AH36" s="1443"/>
      <c r="AI36" s="1443"/>
      <c r="AJ36" s="1443"/>
      <c r="AK36" s="1443"/>
      <c r="AL36" s="1443"/>
      <c r="AM36" s="1443"/>
      <c r="AN36" s="1443"/>
      <c r="AO36" s="1443"/>
      <c r="AP36" s="1443"/>
      <c r="AQ36" s="1443"/>
      <c r="AR36" s="1443"/>
      <c r="AT36" s="2092" t="s">
        <v>301</v>
      </c>
      <c r="AU36" s="1443"/>
      <c r="AV36" s="1443"/>
      <c r="AW36" s="1443"/>
      <c r="AX36" s="1443"/>
      <c r="AY36" s="1443"/>
      <c r="AZ36" s="1443"/>
      <c r="BA36" s="1443"/>
      <c r="BB36" s="1443"/>
      <c r="BC36" s="1443"/>
      <c r="BD36" s="1443"/>
      <c r="BE36" s="1443"/>
      <c r="BF36" s="1443"/>
      <c r="BG36" s="1443"/>
      <c r="BH36" s="1443"/>
      <c r="BI36" s="1443"/>
      <c r="BJ36" s="1443"/>
      <c r="BK36" s="1443"/>
      <c r="BL36" s="1443"/>
      <c r="BM36" s="1443"/>
      <c r="BN36" s="1443"/>
      <c r="BO36" s="1443"/>
      <c r="BP36" s="1443"/>
      <c r="BQ36" s="1443"/>
      <c r="BR36" s="1443"/>
      <c r="BS36" s="1443"/>
      <c r="BT36" s="1443"/>
      <c r="BU36" s="1443"/>
      <c r="BV36" s="1443"/>
      <c r="BW36" s="1443"/>
      <c r="BX36" s="1443"/>
      <c r="BY36" s="1443"/>
      <c r="BZ36" s="1443"/>
      <c r="CA36" s="1443"/>
      <c r="CB36" s="1443"/>
      <c r="CC36" s="1443"/>
      <c r="CD36" s="1443"/>
      <c r="CE36" s="1443"/>
      <c r="CF36" s="1443"/>
      <c r="CG36" s="1443"/>
      <c r="CH36" s="1443"/>
      <c r="CI36" s="1443"/>
      <c r="CJ36" s="1443"/>
      <c r="CK36" s="1443"/>
      <c r="CL36" s="1443"/>
      <c r="CM36" s="1443"/>
      <c r="CN36" s="1443"/>
      <c r="CO36" s="1443"/>
      <c r="CP36" s="1443"/>
      <c r="CQ36" s="1443"/>
      <c r="CR36" s="1443"/>
      <c r="CS36" s="1443"/>
      <c r="CT36" s="1443"/>
      <c r="CU36" s="1443"/>
      <c r="CV36" s="1443"/>
      <c r="CW36" s="1443"/>
      <c r="CX36" s="1443"/>
      <c r="CY36" s="1443"/>
      <c r="CZ36" s="1443"/>
      <c r="DA36" s="1443"/>
      <c r="DB36" s="1443"/>
      <c r="DC36" s="1443"/>
      <c r="DD36" s="1443"/>
      <c r="DE36" s="1443"/>
      <c r="DF36" s="1443"/>
      <c r="DG36" s="1443"/>
      <c r="DH36" s="1443"/>
      <c r="DI36" s="1443"/>
      <c r="DJ36" s="1443"/>
      <c r="DK36" s="1443"/>
      <c r="DL36" s="1443"/>
      <c r="DM36" s="1443"/>
      <c r="DN36" s="1443"/>
      <c r="DO36" s="1443"/>
      <c r="DP36" s="1443"/>
      <c r="DQ36" s="1443"/>
      <c r="DR36" s="1443"/>
      <c r="DS36" s="1443"/>
      <c r="DT36" s="1443"/>
      <c r="DU36" s="1443"/>
      <c r="DV36" s="1443"/>
      <c r="DW36" s="1443"/>
      <c r="DX36" s="1443"/>
      <c r="DY36" s="1443"/>
      <c r="DZ36" s="1443"/>
      <c r="EA36" s="1443"/>
      <c r="EB36" s="1443"/>
      <c r="EC36" s="1443"/>
      <c r="ED36" s="1443"/>
      <c r="EE36" s="1443"/>
      <c r="EF36" s="1443"/>
      <c r="EG36" s="1443"/>
      <c r="EH36" s="1443"/>
      <c r="EI36" s="1443"/>
      <c r="EJ36" s="1443"/>
      <c r="EK36" s="1443"/>
      <c r="EL36" s="1443"/>
      <c r="EM36" s="1443"/>
      <c r="EN36" s="1443"/>
      <c r="EO36" s="1443"/>
      <c r="EP36" s="1443"/>
      <c r="EQ36" s="1443"/>
      <c r="ER36" s="1443"/>
      <c r="ES36" s="1443"/>
      <c r="ET36" s="1443"/>
      <c r="EU36" s="1443"/>
      <c r="EV36" s="1443"/>
      <c r="EW36" s="1443"/>
      <c r="EX36" s="1443"/>
      <c r="EY36" s="1443"/>
      <c r="EZ36" s="1443"/>
      <c r="FA36" s="1443"/>
      <c r="FB36" s="1443"/>
      <c r="FC36" s="1443"/>
      <c r="FD36" s="1443"/>
      <c r="FE36" s="1443"/>
      <c r="FF36" s="1443"/>
      <c r="FG36" s="1443"/>
      <c r="FH36" s="1443"/>
      <c r="FI36" s="1443"/>
      <c r="FJ36" s="1443"/>
      <c r="FK36" s="1443"/>
      <c r="FL36" s="1443"/>
      <c r="FM36" s="1443"/>
      <c r="FN36" s="1443"/>
      <c r="FO36" s="1443"/>
      <c r="FP36" s="1443"/>
      <c r="FQ36" s="1443"/>
      <c r="FR36" s="1443"/>
      <c r="FS36" s="1443"/>
      <c r="FT36" s="1443"/>
      <c r="FU36" s="1443"/>
      <c r="FV36" s="1443"/>
      <c r="FW36" s="1443"/>
      <c r="FX36" s="1443"/>
      <c r="FY36" s="1443"/>
      <c r="FZ36" s="1443"/>
      <c r="GA36" s="1443"/>
      <c r="GB36" s="1443"/>
      <c r="GC36" s="1443"/>
      <c r="GD36" s="1443"/>
      <c r="GE36" s="1443"/>
      <c r="GF36" s="1443"/>
      <c r="GG36" s="1443"/>
      <c r="GH36" s="1443"/>
      <c r="GI36" s="1443"/>
      <c r="GJ36" s="1443"/>
      <c r="GK36" s="1443"/>
      <c r="GL36" s="1443"/>
      <c r="GM36" s="1443"/>
      <c r="GN36" s="1443"/>
      <c r="GO36" s="1443"/>
      <c r="GP36" s="1443"/>
      <c r="GQ36" s="1443"/>
      <c r="GR36" s="1443"/>
      <c r="GS36" s="1443"/>
      <c r="GT36" s="1443"/>
      <c r="GU36" s="1443"/>
      <c r="GV36" s="1443"/>
      <c r="GW36" s="1443"/>
      <c r="GX36" s="1443"/>
      <c r="GY36" s="1443"/>
      <c r="GZ36" s="1443"/>
      <c r="HA36" s="1443"/>
      <c r="HB36" s="1443"/>
      <c r="HC36" s="1443"/>
      <c r="HD36" s="1443"/>
      <c r="HE36" s="1443"/>
      <c r="HF36" s="1443"/>
      <c r="HG36" s="1443"/>
      <c r="HH36" s="1443"/>
      <c r="HI36" s="1443"/>
      <c r="HJ36" s="1443"/>
      <c r="HK36" s="1443"/>
      <c r="HL36" s="1443"/>
      <c r="HM36" s="1443"/>
      <c r="HN36" s="1443"/>
      <c r="HO36" s="1443"/>
      <c r="HP36" s="1443"/>
      <c r="HQ36" s="1443"/>
      <c r="HR36" s="1443"/>
      <c r="HS36" s="1443"/>
      <c r="HT36" s="1443"/>
      <c r="HU36" s="1443"/>
      <c r="HV36" s="1443"/>
      <c r="HW36" s="1443"/>
    </row>
    <row r="37" spans="1:231" ht="18.75">
      <c r="A37" s="2139"/>
      <c r="B37" s="2202" t="s">
        <v>71</v>
      </c>
      <c r="C37" s="1987"/>
      <c r="D37" s="2140" t="s">
        <v>241</v>
      </c>
      <c r="E37" s="2140"/>
      <c r="F37" s="2141"/>
      <c r="G37" s="2097">
        <v>4</v>
      </c>
      <c r="H37" s="2035">
        <v>120</v>
      </c>
      <c r="I37" s="2077">
        <v>45</v>
      </c>
      <c r="J37" s="1988">
        <v>27</v>
      </c>
      <c r="K37" s="1989">
        <v>18</v>
      </c>
      <c r="L37" s="110"/>
      <c r="M37" s="316">
        <v>75</v>
      </c>
      <c r="N37" s="281"/>
      <c r="O37" s="75"/>
      <c r="P37" s="764"/>
      <c r="Q37" s="2044">
        <v>5</v>
      </c>
      <c r="S37" s="405"/>
      <c r="T37" s="185"/>
      <c r="U37" s="1214" t="b">
        <v>1</v>
      </c>
      <c r="V37" s="1214" t="b">
        <v>1</v>
      </c>
      <c r="W37" s="1214" t="b">
        <v>1</v>
      </c>
      <c r="X37" s="1214" t="b">
        <v>1</v>
      </c>
      <c r="Y37" s="1214" t="b">
        <v>0</v>
      </c>
      <c r="Z37" s="1214" t="b">
        <v>1</v>
      </c>
      <c r="AA37" s="1451"/>
      <c r="AB37" s="1451"/>
      <c r="AC37" s="1451"/>
      <c r="AD37" s="1451"/>
      <c r="AE37" s="1451"/>
      <c r="AF37" s="1451"/>
      <c r="AG37" s="1451"/>
      <c r="AH37" s="1451"/>
      <c r="AI37" s="1451"/>
      <c r="AJ37" s="1451"/>
      <c r="AK37" s="1451"/>
      <c r="AL37" s="1451"/>
      <c r="AM37" s="1451"/>
      <c r="AN37" s="1451"/>
      <c r="AO37" s="1451"/>
      <c r="AP37" s="1451"/>
      <c r="AQ37" s="1451"/>
      <c r="AR37" s="1451"/>
      <c r="AS37" s="2093"/>
      <c r="AT37" s="1451"/>
      <c r="AU37" s="1451"/>
      <c r="AV37" s="1451"/>
      <c r="AW37" s="1451"/>
      <c r="AX37" s="1451"/>
      <c r="AY37" s="1451"/>
      <c r="AZ37" s="1451"/>
      <c r="BA37" s="1451"/>
      <c r="BB37" s="1451"/>
      <c r="BC37" s="1451"/>
      <c r="BD37" s="1451"/>
      <c r="BE37" s="1451"/>
      <c r="BF37" s="1451"/>
      <c r="BG37" s="1451"/>
      <c r="BH37" s="1451"/>
      <c r="BI37" s="1451"/>
      <c r="BJ37" s="1451"/>
      <c r="BK37" s="1451"/>
      <c r="BL37" s="1451"/>
      <c r="BM37" s="1451"/>
      <c r="BN37" s="1451"/>
      <c r="BO37" s="1451"/>
      <c r="BP37" s="1451"/>
      <c r="BQ37" s="1451"/>
      <c r="BR37" s="1451"/>
      <c r="BS37" s="1451"/>
      <c r="BT37" s="1451"/>
      <c r="BU37" s="1451"/>
      <c r="BV37" s="1451"/>
      <c r="BW37" s="1451"/>
      <c r="BX37" s="1451"/>
      <c r="BY37" s="1451"/>
      <c r="BZ37" s="1451"/>
      <c r="CA37" s="1451"/>
      <c r="CB37" s="1451"/>
      <c r="CC37" s="1451"/>
      <c r="CD37" s="1451"/>
      <c r="CE37" s="1451"/>
      <c r="CF37" s="1451"/>
      <c r="CG37" s="1451"/>
      <c r="CH37" s="1451"/>
      <c r="CI37" s="1451"/>
      <c r="CJ37" s="1451"/>
      <c r="CK37" s="1451"/>
      <c r="CL37" s="1451"/>
      <c r="CM37" s="1451"/>
      <c r="CN37" s="1451"/>
      <c r="CO37" s="1451"/>
      <c r="CP37" s="1451"/>
      <c r="CQ37" s="1451"/>
      <c r="CR37" s="1451"/>
      <c r="CS37" s="1451"/>
      <c r="CT37" s="1451"/>
      <c r="CU37" s="1451"/>
      <c r="CV37" s="1451"/>
      <c r="CW37" s="1451"/>
      <c r="CX37" s="1451"/>
      <c r="CY37" s="1451"/>
      <c r="CZ37" s="1451"/>
      <c r="DA37" s="1451"/>
      <c r="DB37" s="1451"/>
      <c r="DC37" s="1451"/>
      <c r="DD37" s="1451"/>
      <c r="DE37" s="1451"/>
      <c r="DF37" s="1451"/>
      <c r="DG37" s="1451"/>
      <c r="DH37" s="1451"/>
      <c r="DI37" s="1451"/>
      <c r="DJ37" s="1451"/>
      <c r="DK37" s="1451"/>
      <c r="DL37" s="1451"/>
      <c r="DM37" s="1451"/>
      <c r="DN37" s="1451"/>
      <c r="DO37" s="1451"/>
      <c r="DP37" s="1451"/>
      <c r="DQ37" s="1451"/>
      <c r="DR37" s="1451"/>
      <c r="DS37" s="1451"/>
      <c r="DT37" s="1451"/>
      <c r="DU37" s="1451"/>
      <c r="DV37" s="1451"/>
      <c r="DW37" s="1451"/>
      <c r="DX37" s="1451"/>
      <c r="DY37" s="1451"/>
      <c r="DZ37" s="1451"/>
      <c r="EA37" s="1451"/>
      <c r="EB37" s="1451"/>
      <c r="EC37" s="1451"/>
      <c r="ED37" s="1451"/>
      <c r="EE37" s="1451"/>
      <c r="EF37" s="1451"/>
      <c r="EG37" s="1451"/>
      <c r="EH37" s="1451"/>
      <c r="EI37" s="1451"/>
      <c r="EJ37" s="1451"/>
      <c r="EK37" s="1451"/>
      <c r="EL37" s="1451"/>
      <c r="EM37" s="1451"/>
      <c r="EN37" s="1451"/>
      <c r="EO37" s="1451"/>
      <c r="EP37" s="1451"/>
      <c r="EQ37" s="1451"/>
      <c r="ER37" s="1451"/>
      <c r="ES37" s="1451"/>
      <c r="ET37" s="1451"/>
      <c r="EU37" s="1451"/>
      <c r="EV37" s="1451"/>
      <c r="EW37" s="1451"/>
      <c r="EX37" s="1451"/>
      <c r="EY37" s="1451"/>
      <c r="EZ37" s="1451"/>
      <c r="FA37" s="1451"/>
      <c r="FB37" s="1451"/>
      <c r="FC37" s="1451"/>
      <c r="FD37" s="1451"/>
      <c r="FE37" s="1451"/>
      <c r="FF37" s="1451"/>
      <c r="FG37" s="1451"/>
      <c r="FH37" s="1451"/>
      <c r="FI37" s="1451"/>
      <c r="FJ37" s="1451"/>
      <c r="FK37" s="1451"/>
      <c r="FL37" s="1451"/>
      <c r="FM37" s="1451"/>
      <c r="FN37" s="1451"/>
      <c r="FO37" s="1451"/>
      <c r="FP37" s="1451"/>
      <c r="FQ37" s="1451"/>
      <c r="FR37" s="1451"/>
      <c r="FS37" s="1451"/>
      <c r="FT37" s="1451"/>
      <c r="FU37" s="1451"/>
      <c r="FV37" s="1451"/>
      <c r="FW37" s="1451"/>
      <c r="FX37" s="1451"/>
      <c r="FY37" s="1451"/>
      <c r="FZ37" s="1451"/>
      <c r="GA37" s="1451"/>
      <c r="GB37" s="1451"/>
      <c r="GC37" s="1451"/>
      <c r="GD37" s="1451"/>
      <c r="GE37" s="1451"/>
      <c r="GF37" s="1451"/>
      <c r="GG37" s="1451"/>
      <c r="GH37" s="1451"/>
      <c r="GI37" s="1451"/>
      <c r="GJ37" s="1451"/>
      <c r="GK37" s="1451"/>
      <c r="GL37" s="1451"/>
      <c r="GM37" s="1451"/>
      <c r="GN37" s="1451"/>
      <c r="GO37" s="1451"/>
      <c r="GP37" s="1451"/>
      <c r="GQ37" s="1451"/>
      <c r="GR37" s="1451"/>
      <c r="GS37" s="1451"/>
      <c r="GT37" s="1451"/>
      <c r="GU37" s="1451"/>
      <c r="GV37" s="1451"/>
      <c r="GW37" s="1451"/>
      <c r="GX37" s="1451"/>
      <c r="GY37" s="1451"/>
      <c r="GZ37" s="1451"/>
      <c r="HA37" s="1451"/>
      <c r="HB37" s="1451"/>
      <c r="HC37" s="1451"/>
      <c r="HD37" s="1451"/>
      <c r="HE37" s="1451"/>
      <c r="HF37" s="1451"/>
      <c r="HG37" s="1451"/>
      <c r="HH37" s="1451"/>
      <c r="HI37" s="1451"/>
      <c r="HJ37" s="1451"/>
      <c r="HK37" s="1451"/>
      <c r="HL37" s="1451"/>
      <c r="HM37" s="1451"/>
      <c r="HN37" s="1451"/>
      <c r="HO37" s="1451"/>
      <c r="HP37" s="1451"/>
      <c r="HQ37" s="1451"/>
      <c r="HR37" s="1451"/>
      <c r="HS37" s="1451"/>
      <c r="HT37" s="1451"/>
      <c r="HU37" s="1451"/>
      <c r="HV37" s="1451"/>
      <c r="HW37" s="1451"/>
    </row>
    <row r="38" spans="1:231" ht="37.5">
      <c r="A38" s="1907"/>
      <c r="B38" s="2030" t="s">
        <v>205</v>
      </c>
      <c r="C38" s="78"/>
      <c r="D38" s="52"/>
      <c r="E38" s="52"/>
      <c r="F38" s="2098"/>
      <c r="G38" s="2099">
        <v>0.5</v>
      </c>
      <c r="H38" s="2100">
        <v>15</v>
      </c>
      <c r="I38" s="1981">
        <v>9</v>
      </c>
      <c r="J38" s="1982"/>
      <c r="K38" s="2008"/>
      <c r="L38" s="116">
        <v>9</v>
      </c>
      <c r="M38" s="317">
        <v>6</v>
      </c>
      <c r="N38" s="307"/>
      <c r="O38" s="300"/>
      <c r="P38" s="365"/>
      <c r="Q38" s="2225">
        <v>1</v>
      </c>
      <c r="S38" s="372"/>
      <c r="T38" s="28"/>
      <c r="U38" s="1214" t="b">
        <v>1</v>
      </c>
      <c r="V38" s="1214" t="b">
        <v>1</v>
      </c>
      <c r="W38" s="1214" t="b">
        <v>1</v>
      </c>
      <c r="X38" s="1214" t="b">
        <v>1</v>
      </c>
      <c r="Y38" s="1214" t="b">
        <v>0</v>
      </c>
      <c r="Z38" s="1214" t="b">
        <v>1</v>
      </c>
      <c r="AA38" s="1443"/>
      <c r="AB38" s="1443"/>
      <c r="AC38" s="1443"/>
      <c r="AD38" s="1443"/>
      <c r="AE38" s="1443"/>
      <c r="AF38" s="1443"/>
      <c r="AG38" s="1443"/>
      <c r="AH38" s="1443"/>
      <c r="AI38" s="1443"/>
      <c r="AJ38" s="1443"/>
      <c r="AK38" s="1443"/>
      <c r="AL38" s="1443"/>
      <c r="AM38" s="1443"/>
      <c r="AN38" s="1443"/>
      <c r="AO38" s="1443"/>
      <c r="AP38" s="1443"/>
      <c r="AQ38" s="1443"/>
      <c r="AR38" s="1443"/>
      <c r="AS38" s="2092"/>
      <c r="AT38" s="1443"/>
      <c r="AU38" s="1443"/>
      <c r="AV38" s="1443"/>
      <c r="AW38" s="1443"/>
      <c r="AX38" s="1443"/>
      <c r="AY38" s="1443"/>
      <c r="AZ38" s="1443"/>
      <c r="BA38" s="1443"/>
      <c r="BB38" s="1443"/>
      <c r="BC38" s="1443"/>
      <c r="BD38" s="1443"/>
      <c r="BE38" s="1443"/>
      <c r="BF38" s="1443"/>
      <c r="BG38" s="1443"/>
      <c r="BH38" s="1443"/>
      <c r="BI38" s="1443"/>
      <c r="BJ38" s="1443"/>
      <c r="BK38" s="1443"/>
      <c r="BL38" s="1443"/>
      <c r="BM38" s="1443"/>
      <c r="BN38" s="1443"/>
      <c r="BO38" s="1443"/>
      <c r="BP38" s="1443"/>
      <c r="BQ38" s="1443"/>
      <c r="BR38" s="1443"/>
      <c r="BS38" s="1443"/>
      <c r="BT38" s="1443"/>
      <c r="BU38" s="1443"/>
      <c r="BV38" s="1443"/>
      <c r="BW38" s="1443"/>
      <c r="BX38" s="1443"/>
      <c r="BY38" s="1443"/>
      <c r="BZ38" s="1443"/>
      <c r="CA38" s="1443"/>
      <c r="CB38" s="1443"/>
      <c r="CC38" s="1443"/>
      <c r="CD38" s="1443"/>
      <c r="CE38" s="1443"/>
      <c r="CF38" s="1443"/>
      <c r="CG38" s="1443"/>
      <c r="CH38" s="1443"/>
      <c r="CI38" s="1443"/>
      <c r="CJ38" s="1443"/>
      <c r="CK38" s="1443"/>
      <c r="CL38" s="1443"/>
      <c r="CM38" s="1443"/>
      <c r="CN38" s="1443"/>
      <c r="CO38" s="1443"/>
      <c r="CP38" s="1443"/>
      <c r="CQ38" s="1443"/>
      <c r="CR38" s="1443"/>
      <c r="CS38" s="1443"/>
      <c r="CT38" s="1443"/>
      <c r="CU38" s="1443"/>
      <c r="CV38" s="1443"/>
      <c r="CW38" s="1443"/>
      <c r="CX38" s="1443"/>
      <c r="CY38" s="1443"/>
      <c r="CZ38" s="1443"/>
      <c r="DA38" s="1443"/>
      <c r="DB38" s="1443"/>
      <c r="DC38" s="1443"/>
      <c r="DD38" s="1443"/>
      <c r="DE38" s="1443"/>
      <c r="DF38" s="1443"/>
      <c r="DG38" s="1443"/>
      <c r="DH38" s="1443"/>
      <c r="DI38" s="1443"/>
      <c r="DJ38" s="1443"/>
      <c r="DK38" s="1443"/>
      <c r="DL38" s="1443"/>
      <c r="DM38" s="1443"/>
      <c r="DN38" s="1443"/>
      <c r="DO38" s="1443"/>
      <c r="DP38" s="1443"/>
      <c r="DQ38" s="1443"/>
      <c r="DR38" s="1443"/>
      <c r="DS38" s="1443"/>
      <c r="DT38" s="1443"/>
      <c r="DU38" s="1443"/>
      <c r="DV38" s="1443"/>
      <c r="DW38" s="1443"/>
      <c r="DX38" s="1443"/>
      <c r="DY38" s="1443"/>
      <c r="DZ38" s="1443"/>
      <c r="EA38" s="1443"/>
      <c r="EB38" s="1443"/>
      <c r="EC38" s="1443"/>
      <c r="ED38" s="1443"/>
      <c r="EE38" s="1443"/>
      <c r="EF38" s="1443"/>
      <c r="EG38" s="1443"/>
      <c r="EH38" s="1443"/>
      <c r="EI38" s="1443"/>
      <c r="EJ38" s="1443"/>
      <c r="EK38" s="1443"/>
      <c r="EL38" s="1443"/>
      <c r="EM38" s="1443"/>
      <c r="EN38" s="1443"/>
      <c r="EO38" s="1443"/>
      <c r="EP38" s="1443"/>
      <c r="EQ38" s="1443"/>
      <c r="ER38" s="1443"/>
      <c r="ES38" s="1443"/>
      <c r="ET38" s="1443"/>
      <c r="EU38" s="1443"/>
      <c r="EV38" s="1443"/>
      <c r="EW38" s="1443"/>
      <c r="EX38" s="1443"/>
      <c r="EY38" s="1443"/>
      <c r="EZ38" s="1443"/>
      <c r="FA38" s="1443"/>
      <c r="FB38" s="1443"/>
      <c r="FC38" s="1443"/>
      <c r="FD38" s="1443"/>
      <c r="FE38" s="1443"/>
      <c r="FF38" s="1443"/>
      <c r="FG38" s="1443"/>
      <c r="FH38" s="1443"/>
      <c r="FI38" s="1443"/>
      <c r="FJ38" s="1443"/>
      <c r="FK38" s="1443"/>
      <c r="FL38" s="1443"/>
      <c r="FM38" s="1443"/>
      <c r="FN38" s="1443"/>
      <c r="FO38" s="1443"/>
      <c r="FP38" s="1443"/>
      <c r="FQ38" s="1443"/>
      <c r="FR38" s="1443"/>
      <c r="FS38" s="1443"/>
      <c r="FT38" s="1443"/>
      <c r="FU38" s="1443"/>
      <c r="FV38" s="1443"/>
      <c r="FW38" s="1443"/>
      <c r="FX38" s="1443"/>
      <c r="FY38" s="1443"/>
      <c r="FZ38" s="1443"/>
      <c r="GA38" s="1443"/>
      <c r="GB38" s="1443"/>
      <c r="GC38" s="1443"/>
      <c r="GD38" s="1443"/>
      <c r="GE38" s="1443"/>
      <c r="GF38" s="1443"/>
      <c r="GG38" s="1443"/>
      <c r="GH38" s="1443"/>
      <c r="GI38" s="1443"/>
      <c r="GJ38" s="1443"/>
      <c r="GK38" s="1443"/>
      <c r="GL38" s="1443"/>
      <c r="GM38" s="1443"/>
      <c r="GN38" s="1443"/>
      <c r="GO38" s="1443"/>
      <c r="GP38" s="1443"/>
      <c r="GQ38" s="1443"/>
      <c r="GR38" s="1443"/>
      <c r="GS38" s="1443"/>
      <c r="GT38" s="1443"/>
      <c r="GU38" s="1443"/>
      <c r="GV38" s="1443"/>
      <c r="GW38" s="1443"/>
      <c r="GX38" s="1443"/>
      <c r="GY38" s="1443"/>
      <c r="GZ38" s="1443"/>
      <c r="HA38" s="1443"/>
      <c r="HB38" s="1443"/>
      <c r="HC38" s="1443"/>
      <c r="HD38" s="1443"/>
      <c r="HE38" s="1443"/>
      <c r="HF38" s="1443"/>
      <c r="HG38" s="1443"/>
      <c r="HH38" s="1443"/>
      <c r="HI38" s="1443"/>
      <c r="HJ38" s="1443"/>
      <c r="HK38" s="1443"/>
      <c r="HL38" s="1443"/>
      <c r="HM38" s="1443"/>
      <c r="HN38" s="1443"/>
      <c r="HO38" s="1443"/>
      <c r="HP38" s="1443"/>
      <c r="HQ38" s="1443"/>
      <c r="HR38" s="1443"/>
      <c r="HS38" s="1443"/>
      <c r="HT38" s="1443"/>
      <c r="HU38" s="1443"/>
      <c r="HV38" s="1443"/>
      <c r="HW38" s="1443"/>
    </row>
    <row r="39" spans="1:231" ht="18.75">
      <c r="A39" s="2101" t="s">
        <v>281</v>
      </c>
      <c r="B39" s="2203" t="s">
        <v>210</v>
      </c>
      <c r="C39" s="840"/>
      <c r="D39" s="840" t="s">
        <v>241</v>
      </c>
      <c r="E39" s="840"/>
      <c r="F39" s="2103"/>
      <c r="G39" s="2104">
        <v>2</v>
      </c>
      <c r="H39" s="1927">
        <v>60</v>
      </c>
      <c r="I39" s="1926">
        <v>27</v>
      </c>
      <c r="J39" s="1926">
        <v>18</v>
      </c>
      <c r="K39" s="2105">
        <v>9</v>
      </c>
      <c r="L39" s="873"/>
      <c r="M39" s="874">
        <v>33</v>
      </c>
      <c r="N39" s="836"/>
      <c r="O39" s="836"/>
      <c r="P39" s="1882"/>
      <c r="Q39" s="2216">
        <v>3</v>
      </c>
      <c r="S39" s="1881"/>
      <c r="T39" s="28"/>
      <c r="U39" s="1214" t="b">
        <v>1</v>
      </c>
      <c r="V39" s="1214" t="b">
        <v>1</v>
      </c>
      <c r="W39" s="1214" t="b">
        <v>1</v>
      </c>
      <c r="X39" s="1214" t="b">
        <v>1</v>
      </c>
      <c r="Y39" s="1214" t="b">
        <v>0</v>
      </c>
      <c r="Z39" s="1214" t="b">
        <v>1</v>
      </c>
      <c r="AA39" s="1443"/>
      <c r="AB39" s="1443"/>
      <c r="AC39" s="1443"/>
      <c r="AD39" s="1443"/>
      <c r="AE39" s="1443"/>
      <c r="AF39" s="1443"/>
      <c r="AG39" s="1443"/>
      <c r="AH39" s="1443"/>
      <c r="AI39" s="1443"/>
      <c r="AJ39" s="1443"/>
      <c r="AK39" s="1443"/>
      <c r="AL39" s="1443"/>
      <c r="AM39" s="1443"/>
      <c r="AN39" s="1443"/>
      <c r="AO39" s="1443"/>
      <c r="AP39" s="1443"/>
      <c r="AQ39" s="1443"/>
      <c r="AR39" s="1443"/>
      <c r="AS39" s="2092"/>
      <c r="AT39" s="1443"/>
      <c r="AU39" s="1443"/>
      <c r="AV39" s="1443"/>
      <c r="AW39" s="1443"/>
      <c r="AX39" s="1443"/>
      <c r="AY39" s="1443"/>
      <c r="AZ39" s="1443"/>
      <c r="BA39" s="1443"/>
      <c r="BB39" s="1443"/>
      <c r="BC39" s="1443"/>
      <c r="BD39" s="1443"/>
      <c r="BE39" s="1443"/>
      <c r="BF39" s="1443"/>
      <c r="BG39" s="1443"/>
      <c r="BH39" s="1443"/>
      <c r="BI39" s="1443"/>
      <c r="BJ39" s="1443"/>
      <c r="BK39" s="1443"/>
      <c r="BL39" s="1443"/>
      <c r="BM39" s="1443"/>
      <c r="BN39" s="1443"/>
      <c r="BO39" s="1443"/>
      <c r="BP39" s="1443"/>
      <c r="BQ39" s="1443"/>
      <c r="BR39" s="1443"/>
      <c r="BS39" s="1443"/>
      <c r="BT39" s="1443"/>
      <c r="BU39" s="1443"/>
      <c r="BV39" s="1443"/>
      <c r="BW39" s="1443"/>
      <c r="BX39" s="1443"/>
      <c r="BY39" s="1443"/>
      <c r="BZ39" s="1443"/>
      <c r="CA39" s="1443"/>
      <c r="CB39" s="1443"/>
      <c r="CC39" s="1443"/>
      <c r="CD39" s="1443"/>
      <c r="CE39" s="1443"/>
      <c r="CF39" s="1443"/>
      <c r="CG39" s="1443"/>
      <c r="CH39" s="1443"/>
      <c r="CI39" s="1443"/>
      <c r="CJ39" s="1443"/>
      <c r="CK39" s="1443"/>
      <c r="CL39" s="1443"/>
      <c r="CM39" s="1443"/>
      <c r="CN39" s="1443"/>
      <c r="CO39" s="1443"/>
      <c r="CP39" s="1443"/>
      <c r="CQ39" s="1443"/>
      <c r="CR39" s="1443"/>
      <c r="CS39" s="1443"/>
      <c r="CT39" s="1443"/>
      <c r="CU39" s="1443"/>
      <c r="CV39" s="1443"/>
      <c r="CW39" s="1443"/>
      <c r="CX39" s="1443"/>
      <c r="CY39" s="1443"/>
      <c r="CZ39" s="1443"/>
      <c r="DA39" s="1443"/>
      <c r="DB39" s="1443"/>
      <c r="DC39" s="1443"/>
      <c r="DD39" s="1443"/>
      <c r="DE39" s="1443"/>
      <c r="DF39" s="1443"/>
      <c r="DG39" s="1443"/>
      <c r="DH39" s="1443"/>
      <c r="DI39" s="1443"/>
      <c r="DJ39" s="1443"/>
      <c r="DK39" s="1443"/>
      <c r="DL39" s="1443"/>
      <c r="DM39" s="1443"/>
      <c r="DN39" s="1443"/>
      <c r="DO39" s="1443"/>
      <c r="DP39" s="1443"/>
      <c r="DQ39" s="1443"/>
      <c r="DR39" s="1443"/>
      <c r="DS39" s="1443"/>
      <c r="DT39" s="1443"/>
      <c r="DU39" s="1443"/>
      <c r="DV39" s="1443"/>
      <c r="DW39" s="1443"/>
      <c r="DX39" s="1443"/>
      <c r="DY39" s="1443"/>
      <c r="DZ39" s="1443"/>
      <c r="EA39" s="1443"/>
      <c r="EB39" s="1443"/>
      <c r="EC39" s="1443"/>
      <c r="ED39" s="1443"/>
      <c r="EE39" s="1443"/>
      <c r="EF39" s="1443"/>
      <c r="EG39" s="1443"/>
      <c r="EH39" s="1443"/>
      <c r="EI39" s="1443"/>
      <c r="EJ39" s="1443"/>
      <c r="EK39" s="1443"/>
      <c r="EL39" s="1443"/>
      <c r="EM39" s="1443"/>
      <c r="EN39" s="1443"/>
      <c r="EO39" s="1443"/>
      <c r="EP39" s="1443"/>
      <c r="EQ39" s="1443"/>
      <c r="ER39" s="1443"/>
      <c r="ES39" s="1443"/>
      <c r="ET39" s="1443"/>
      <c r="EU39" s="1443"/>
      <c r="EV39" s="1443"/>
      <c r="EW39" s="1443"/>
      <c r="EX39" s="1443"/>
      <c r="EY39" s="1443"/>
      <c r="EZ39" s="1443"/>
      <c r="FA39" s="1443"/>
      <c r="FB39" s="1443"/>
      <c r="FC39" s="1443"/>
      <c r="FD39" s="1443"/>
      <c r="FE39" s="1443"/>
      <c r="FF39" s="1443"/>
      <c r="FG39" s="1443"/>
      <c r="FH39" s="1443"/>
      <c r="FI39" s="1443"/>
      <c r="FJ39" s="1443"/>
      <c r="FK39" s="1443"/>
      <c r="FL39" s="1443"/>
      <c r="FM39" s="1443"/>
      <c r="FN39" s="1443"/>
      <c r="FO39" s="1443"/>
      <c r="FP39" s="1443"/>
      <c r="FQ39" s="1443"/>
      <c r="FR39" s="1443"/>
      <c r="FS39" s="1443"/>
      <c r="FT39" s="1443"/>
      <c r="FU39" s="1443"/>
      <c r="FV39" s="1443"/>
      <c r="FW39" s="1443"/>
      <c r="FX39" s="1443"/>
      <c r="FY39" s="1443"/>
      <c r="FZ39" s="1443"/>
      <c r="GA39" s="1443"/>
      <c r="GB39" s="1443"/>
      <c r="GC39" s="1443"/>
      <c r="GD39" s="1443"/>
      <c r="GE39" s="1443"/>
      <c r="GF39" s="1443"/>
      <c r="GG39" s="1443"/>
      <c r="GH39" s="1443"/>
      <c r="GI39" s="1443"/>
      <c r="GJ39" s="1443"/>
      <c r="GK39" s="1443"/>
      <c r="GL39" s="1443"/>
      <c r="GM39" s="1443"/>
      <c r="GN39" s="1443"/>
      <c r="GO39" s="1443"/>
      <c r="GP39" s="1443"/>
      <c r="GQ39" s="1443"/>
      <c r="GR39" s="1443"/>
      <c r="GS39" s="1443"/>
      <c r="GT39" s="1443"/>
      <c r="GU39" s="1443"/>
      <c r="GV39" s="1443"/>
      <c r="GW39" s="1443"/>
      <c r="GX39" s="1443"/>
      <c r="GY39" s="1443"/>
      <c r="GZ39" s="1443"/>
      <c r="HA39" s="1443"/>
      <c r="HB39" s="1443"/>
      <c r="HC39" s="1443"/>
      <c r="HD39" s="1443"/>
      <c r="HE39" s="1443"/>
      <c r="HF39" s="1443"/>
      <c r="HG39" s="1443"/>
      <c r="HH39" s="1443"/>
      <c r="HI39" s="1443"/>
      <c r="HJ39" s="1443"/>
      <c r="HK39" s="1443"/>
      <c r="HL39" s="1443"/>
      <c r="HM39" s="1443"/>
      <c r="HN39" s="1443"/>
      <c r="HO39" s="1443"/>
      <c r="HP39" s="1443"/>
      <c r="HQ39" s="1443"/>
      <c r="HR39" s="1443"/>
      <c r="HS39" s="1443"/>
      <c r="HT39" s="1443"/>
      <c r="HU39" s="1443"/>
      <c r="HV39" s="1443"/>
      <c r="HW39" s="1443"/>
    </row>
    <row r="40" spans="1:231" ht="19.5" thickBot="1">
      <c r="A40" s="2142" t="s">
        <v>282</v>
      </c>
      <c r="B40" s="2207" t="s">
        <v>101</v>
      </c>
      <c r="C40" s="2143"/>
      <c r="D40" s="2143" t="s">
        <v>241</v>
      </c>
      <c r="E40" s="2143"/>
      <c r="F40" s="2143"/>
      <c r="G40" s="2104">
        <v>2</v>
      </c>
      <c r="H40" s="2144">
        <v>60</v>
      </c>
      <c r="I40" s="1926">
        <v>27</v>
      </c>
      <c r="J40" s="1926">
        <v>18</v>
      </c>
      <c r="K40" s="2105">
        <v>9</v>
      </c>
      <c r="L40" s="873"/>
      <c r="M40" s="874">
        <v>33</v>
      </c>
      <c r="N40" s="1884"/>
      <c r="O40" s="1884"/>
      <c r="P40" s="1874"/>
      <c r="Q40" s="2143">
        <v>3</v>
      </c>
      <c r="S40" s="1221"/>
      <c r="T40" s="28"/>
      <c r="U40" s="1214" t="b">
        <v>1</v>
      </c>
      <c r="V40" s="1214" t="b">
        <v>1</v>
      </c>
      <c r="W40" s="1214" t="b">
        <v>1</v>
      </c>
      <c r="X40" s="1214" t="b">
        <v>1</v>
      </c>
      <c r="Y40" s="1214" t="b">
        <v>0</v>
      </c>
      <c r="Z40" s="1214" t="b">
        <v>1</v>
      </c>
      <c r="AA40" s="1443"/>
      <c r="AB40" s="1443"/>
      <c r="AC40" s="1443"/>
      <c r="AD40" s="1443"/>
      <c r="AE40" s="1443"/>
      <c r="AF40" s="1443"/>
      <c r="AG40" s="1443"/>
      <c r="AH40" s="1443"/>
      <c r="AI40" s="1443"/>
      <c r="AJ40" s="1443"/>
      <c r="AK40" s="1443"/>
      <c r="AL40" s="1443"/>
      <c r="AM40" s="1443"/>
      <c r="AN40" s="1443"/>
      <c r="AO40" s="1443"/>
      <c r="AP40" s="1443"/>
      <c r="AQ40" s="1443"/>
      <c r="AR40" s="1443"/>
      <c r="AS40" s="2092"/>
      <c r="AT40" s="1443"/>
      <c r="AU40" s="1443"/>
      <c r="AV40" s="1443"/>
      <c r="AW40" s="1443"/>
      <c r="AX40" s="1443"/>
      <c r="AY40" s="1443"/>
      <c r="AZ40" s="1443"/>
      <c r="BA40" s="1443"/>
      <c r="BB40" s="1443"/>
      <c r="BC40" s="1443"/>
      <c r="BD40" s="1443"/>
      <c r="BE40" s="1443"/>
      <c r="BF40" s="1443"/>
      <c r="BG40" s="1443"/>
      <c r="BH40" s="1443"/>
      <c r="BI40" s="1443"/>
      <c r="BJ40" s="1443"/>
      <c r="BK40" s="1443"/>
      <c r="BL40" s="1443"/>
      <c r="BM40" s="1443"/>
      <c r="BN40" s="1443"/>
      <c r="BO40" s="1443"/>
      <c r="BP40" s="1443"/>
      <c r="BQ40" s="1443"/>
      <c r="BR40" s="1443"/>
      <c r="BS40" s="1443"/>
      <c r="BT40" s="1443"/>
      <c r="BU40" s="1443"/>
      <c r="BV40" s="1443"/>
      <c r="BW40" s="1443"/>
      <c r="BX40" s="1443"/>
      <c r="BY40" s="1443"/>
      <c r="BZ40" s="1443"/>
      <c r="CA40" s="1443"/>
      <c r="CB40" s="1443"/>
      <c r="CC40" s="1443"/>
      <c r="CD40" s="1443"/>
      <c r="CE40" s="1443"/>
      <c r="CF40" s="1443"/>
      <c r="CG40" s="1443"/>
      <c r="CH40" s="1443"/>
      <c r="CI40" s="1443"/>
      <c r="CJ40" s="1443"/>
      <c r="CK40" s="1443"/>
      <c r="CL40" s="1443"/>
      <c r="CM40" s="1443"/>
      <c r="CN40" s="1443"/>
      <c r="CO40" s="1443"/>
      <c r="CP40" s="1443"/>
      <c r="CQ40" s="1443"/>
      <c r="CR40" s="1443"/>
      <c r="CS40" s="1443"/>
      <c r="CT40" s="1443"/>
      <c r="CU40" s="1443"/>
      <c r="CV40" s="1443"/>
      <c r="CW40" s="1443"/>
      <c r="CX40" s="1443"/>
      <c r="CY40" s="1443"/>
      <c r="CZ40" s="1443"/>
      <c r="DA40" s="1443"/>
      <c r="DB40" s="1443"/>
      <c r="DC40" s="1443"/>
      <c r="DD40" s="1443"/>
      <c r="DE40" s="1443"/>
      <c r="DF40" s="1443"/>
      <c r="DG40" s="1443"/>
      <c r="DH40" s="1443"/>
      <c r="DI40" s="1443"/>
      <c r="DJ40" s="1443"/>
      <c r="DK40" s="1443"/>
      <c r="DL40" s="1443"/>
      <c r="DM40" s="1443"/>
      <c r="DN40" s="1443"/>
      <c r="DO40" s="1443"/>
      <c r="DP40" s="1443"/>
      <c r="DQ40" s="1443"/>
      <c r="DR40" s="1443"/>
      <c r="DS40" s="1443"/>
      <c r="DT40" s="1443"/>
      <c r="DU40" s="1443"/>
      <c r="DV40" s="1443"/>
      <c r="DW40" s="1443"/>
      <c r="DX40" s="1443"/>
      <c r="DY40" s="1443"/>
      <c r="DZ40" s="1443"/>
      <c r="EA40" s="1443"/>
      <c r="EB40" s="1443"/>
      <c r="EC40" s="1443"/>
      <c r="ED40" s="1443"/>
      <c r="EE40" s="1443"/>
      <c r="EF40" s="1443"/>
      <c r="EG40" s="1443"/>
      <c r="EH40" s="1443"/>
      <c r="EI40" s="1443"/>
      <c r="EJ40" s="1443"/>
      <c r="EK40" s="1443"/>
      <c r="EL40" s="1443"/>
      <c r="EM40" s="1443"/>
      <c r="EN40" s="1443"/>
      <c r="EO40" s="1443"/>
      <c r="EP40" s="1443"/>
      <c r="EQ40" s="1443"/>
      <c r="ER40" s="1443"/>
      <c r="ES40" s="1443"/>
      <c r="ET40" s="1443"/>
      <c r="EU40" s="1443"/>
      <c r="EV40" s="1443"/>
      <c r="EW40" s="1443"/>
      <c r="EX40" s="1443"/>
      <c r="EY40" s="1443"/>
      <c r="EZ40" s="1443"/>
      <c r="FA40" s="1443"/>
      <c r="FB40" s="1443"/>
      <c r="FC40" s="1443"/>
      <c r="FD40" s="1443"/>
      <c r="FE40" s="1443"/>
      <c r="FF40" s="1443"/>
      <c r="FG40" s="1443"/>
      <c r="FH40" s="1443"/>
      <c r="FI40" s="1443"/>
      <c r="FJ40" s="1443"/>
      <c r="FK40" s="1443"/>
      <c r="FL40" s="1443"/>
      <c r="FM40" s="1443"/>
      <c r="FN40" s="1443"/>
      <c r="FO40" s="1443"/>
      <c r="FP40" s="1443"/>
      <c r="FQ40" s="1443"/>
      <c r="FR40" s="1443"/>
      <c r="FS40" s="1443"/>
      <c r="FT40" s="1443"/>
      <c r="FU40" s="1443"/>
      <c r="FV40" s="1443"/>
      <c r="FW40" s="1443"/>
      <c r="FX40" s="1443"/>
      <c r="FY40" s="1443"/>
      <c r="FZ40" s="1443"/>
      <c r="GA40" s="1443"/>
      <c r="GB40" s="1443"/>
      <c r="GC40" s="1443"/>
      <c r="GD40" s="1443"/>
      <c r="GE40" s="1443"/>
      <c r="GF40" s="1443"/>
      <c r="GG40" s="1443"/>
      <c r="GH40" s="1443"/>
      <c r="GI40" s="1443"/>
      <c r="GJ40" s="1443"/>
      <c r="GK40" s="1443"/>
      <c r="GL40" s="1443"/>
      <c r="GM40" s="1443"/>
      <c r="GN40" s="1443"/>
      <c r="GO40" s="1443"/>
      <c r="GP40" s="1443"/>
      <c r="GQ40" s="1443"/>
      <c r="GR40" s="1443"/>
      <c r="GS40" s="1443"/>
      <c r="GT40" s="1443"/>
      <c r="GU40" s="1443"/>
      <c r="GV40" s="1443"/>
      <c r="GW40" s="1443"/>
      <c r="GX40" s="1443"/>
      <c r="GY40" s="1443"/>
      <c r="GZ40" s="1443"/>
      <c r="HA40" s="1443"/>
      <c r="HB40" s="1443"/>
      <c r="HC40" s="1443"/>
      <c r="HD40" s="1443"/>
      <c r="HE40" s="1443"/>
      <c r="HF40" s="1443"/>
      <c r="HG40" s="1443"/>
      <c r="HH40" s="1443"/>
      <c r="HI40" s="1443"/>
      <c r="HJ40" s="1443"/>
      <c r="HK40" s="1443"/>
      <c r="HL40" s="1443"/>
      <c r="HM40" s="1443"/>
      <c r="HN40" s="1443"/>
      <c r="HO40" s="1443"/>
      <c r="HP40" s="1443"/>
      <c r="HQ40" s="1443"/>
      <c r="HR40" s="1443"/>
      <c r="HS40" s="1443"/>
      <c r="HT40" s="1443"/>
      <c r="HU40" s="1443"/>
      <c r="HV40" s="1443"/>
      <c r="HW40" s="1443"/>
    </row>
    <row r="41" spans="1:231" ht="18.75">
      <c r="A41" s="2145"/>
      <c r="B41" s="2146"/>
      <c r="C41" s="2147"/>
      <c r="D41" s="2147"/>
      <c r="E41" s="2147"/>
      <c r="F41" s="2147"/>
      <c r="G41" s="2111">
        <f>SUM(G28:G40)</f>
        <v>17</v>
      </c>
      <c r="H41" s="2148"/>
      <c r="I41" s="2113"/>
      <c r="J41" s="2113"/>
      <c r="K41" s="2114"/>
      <c r="L41" s="1867"/>
      <c r="M41" s="1885"/>
      <c r="N41" s="1866"/>
      <c r="O41" s="1866"/>
      <c r="P41" s="1887"/>
      <c r="Q41" s="2147">
        <f>SUM(Q29:Q40)</f>
        <v>24</v>
      </c>
      <c r="S41" s="28"/>
      <c r="T41" s="28"/>
      <c r="U41" s="906"/>
      <c r="V41" s="906"/>
      <c r="W41" s="906"/>
      <c r="X41" s="906"/>
      <c r="Y41" s="906"/>
      <c r="Z41" s="906"/>
      <c r="AA41" s="1443"/>
      <c r="AB41" s="1443"/>
      <c r="AC41" s="1443"/>
      <c r="AD41" s="1443"/>
      <c r="AE41" s="1443"/>
      <c r="AF41" s="1443"/>
      <c r="AG41" s="1443"/>
      <c r="AH41" s="1443"/>
      <c r="AI41" s="1443"/>
      <c r="AJ41" s="1443"/>
      <c r="AK41" s="1443"/>
      <c r="AL41" s="1443"/>
      <c r="AM41" s="1443"/>
      <c r="AN41" s="1443"/>
      <c r="AO41" s="1443"/>
      <c r="AP41" s="1443"/>
      <c r="AQ41" s="1443"/>
      <c r="AR41" s="1443"/>
      <c r="AS41" s="2092"/>
      <c r="AT41" s="1443"/>
      <c r="AU41" s="1443"/>
      <c r="AV41" s="1443"/>
      <c r="AW41" s="1443"/>
      <c r="AX41" s="1443"/>
      <c r="AY41" s="1443"/>
      <c r="AZ41" s="1443"/>
      <c r="BA41" s="1443"/>
      <c r="BB41" s="1443"/>
      <c r="BC41" s="1443"/>
      <c r="BD41" s="1443"/>
      <c r="BE41" s="1443"/>
      <c r="BF41" s="1443"/>
      <c r="BG41" s="1443"/>
      <c r="BH41" s="1443"/>
      <c r="BI41" s="1443"/>
      <c r="BJ41" s="1443"/>
      <c r="BK41" s="1443"/>
      <c r="BL41" s="1443"/>
      <c r="BM41" s="1443"/>
      <c r="BN41" s="1443"/>
      <c r="BO41" s="1443"/>
      <c r="BP41" s="1443"/>
      <c r="BQ41" s="1443"/>
      <c r="BR41" s="1443"/>
      <c r="BS41" s="1443"/>
      <c r="BT41" s="1443"/>
      <c r="BU41" s="1443"/>
      <c r="BV41" s="1443"/>
      <c r="BW41" s="1443"/>
      <c r="BX41" s="1443"/>
      <c r="BY41" s="1443"/>
      <c r="BZ41" s="1443"/>
      <c r="CA41" s="1443"/>
      <c r="CB41" s="1443"/>
      <c r="CC41" s="1443"/>
      <c r="CD41" s="1443"/>
      <c r="CE41" s="1443"/>
      <c r="CF41" s="1443"/>
      <c r="CG41" s="1443"/>
      <c r="CH41" s="1443"/>
      <c r="CI41" s="1443"/>
      <c r="CJ41" s="1443"/>
      <c r="CK41" s="1443"/>
      <c r="CL41" s="1443"/>
      <c r="CM41" s="1443"/>
      <c r="CN41" s="1443"/>
      <c r="CO41" s="1443"/>
      <c r="CP41" s="1443"/>
      <c r="CQ41" s="1443"/>
      <c r="CR41" s="1443"/>
      <c r="CS41" s="1443"/>
      <c r="CT41" s="1443"/>
      <c r="CU41" s="1443"/>
      <c r="CV41" s="1443"/>
      <c r="CW41" s="1443"/>
      <c r="CX41" s="1443"/>
      <c r="CY41" s="1443"/>
      <c r="CZ41" s="1443"/>
      <c r="DA41" s="1443"/>
      <c r="DB41" s="1443"/>
      <c r="DC41" s="1443"/>
      <c r="DD41" s="1443"/>
      <c r="DE41" s="1443"/>
      <c r="DF41" s="1443"/>
      <c r="DG41" s="1443"/>
      <c r="DH41" s="1443"/>
      <c r="DI41" s="1443"/>
      <c r="DJ41" s="1443"/>
      <c r="DK41" s="1443"/>
      <c r="DL41" s="1443"/>
      <c r="DM41" s="1443"/>
      <c r="DN41" s="1443"/>
      <c r="DO41" s="1443"/>
      <c r="DP41" s="1443"/>
      <c r="DQ41" s="1443"/>
      <c r="DR41" s="1443"/>
      <c r="DS41" s="1443"/>
      <c r="DT41" s="1443"/>
      <c r="DU41" s="1443"/>
      <c r="DV41" s="1443"/>
      <c r="DW41" s="1443"/>
      <c r="DX41" s="1443"/>
      <c r="DY41" s="1443"/>
      <c r="DZ41" s="1443"/>
      <c r="EA41" s="1443"/>
      <c r="EB41" s="1443"/>
      <c r="EC41" s="1443"/>
      <c r="ED41" s="1443"/>
      <c r="EE41" s="1443"/>
      <c r="EF41" s="1443"/>
      <c r="EG41" s="1443"/>
      <c r="EH41" s="1443"/>
      <c r="EI41" s="1443"/>
      <c r="EJ41" s="1443"/>
      <c r="EK41" s="1443"/>
      <c r="EL41" s="1443"/>
      <c r="EM41" s="1443"/>
      <c r="EN41" s="1443"/>
      <c r="EO41" s="1443"/>
      <c r="EP41" s="1443"/>
      <c r="EQ41" s="1443"/>
      <c r="ER41" s="1443"/>
      <c r="ES41" s="1443"/>
      <c r="ET41" s="1443"/>
      <c r="EU41" s="1443"/>
      <c r="EV41" s="1443"/>
      <c r="EW41" s="1443"/>
      <c r="EX41" s="1443"/>
      <c r="EY41" s="1443"/>
      <c r="EZ41" s="1443"/>
      <c r="FA41" s="1443"/>
      <c r="FB41" s="1443"/>
      <c r="FC41" s="1443"/>
      <c r="FD41" s="1443"/>
      <c r="FE41" s="1443"/>
      <c r="FF41" s="1443"/>
      <c r="FG41" s="1443"/>
      <c r="FH41" s="1443"/>
      <c r="FI41" s="1443"/>
      <c r="FJ41" s="1443"/>
      <c r="FK41" s="1443"/>
      <c r="FL41" s="1443"/>
      <c r="FM41" s="1443"/>
      <c r="FN41" s="1443"/>
      <c r="FO41" s="1443"/>
      <c r="FP41" s="1443"/>
      <c r="FQ41" s="1443"/>
      <c r="FR41" s="1443"/>
      <c r="FS41" s="1443"/>
      <c r="FT41" s="1443"/>
      <c r="FU41" s="1443"/>
      <c r="FV41" s="1443"/>
      <c r="FW41" s="1443"/>
      <c r="FX41" s="1443"/>
      <c r="FY41" s="1443"/>
      <c r="FZ41" s="1443"/>
      <c r="GA41" s="1443"/>
      <c r="GB41" s="1443"/>
      <c r="GC41" s="1443"/>
      <c r="GD41" s="1443"/>
      <c r="GE41" s="1443"/>
      <c r="GF41" s="1443"/>
      <c r="GG41" s="1443"/>
      <c r="GH41" s="1443"/>
      <c r="GI41" s="1443"/>
      <c r="GJ41" s="1443"/>
      <c r="GK41" s="1443"/>
      <c r="GL41" s="1443"/>
      <c r="GM41" s="1443"/>
      <c r="GN41" s="1443"/>
      <c r="GO41" s="1443"/>
      <c r="GP41" s="1443"/>
      <c r="GQ41" s="1443"/>
      <c r="GR41" s="1443"/>
      <c r="GS41" s="1443"/>
      <c r="GT41" s="1443"/>
      <c r="GU41" s="1443"/>
      <c r="GV41" s="1443"/>
      <c r="GW41" s="1443"/>
      <c r="GX41" s="1443"/>
      <c r="GY41" s="1443"/>
      <c r="GZ41" s="1443"/>
      <c r="HA41" s="1443"/>
      <c r="HB41" s="1443"/>
      <c r="HC41" s="1443"/>
      <c r="HD41" s="1443"/>
      <c r="HE41" s="1443"/>
      <c r="HF41" s="1443"/>
      <c r="HG41" s="1443"/>
      <c r="HH41" s="1443"/>
      <c r="HI41" s="1443"/>
      <c r="HJ41" s="1443"/>
      <c r="HK41" s="1443"/>
      <c r="HL41" s="1443"/>
      <c r="HM41" s="1443"/>
      <c r="HN41" s="1443"/>
      <c r="HO41" s="1443"/>
      <c r="HP41" s="1443"/>
      <c r="HQ41" s="1443"/>
      <c r="HR41" s="1443"/>
      <c r="HS41" s="1443"/>
      <c r="HT41" s="1443"/>
      <c r="HU41" s="1443"/>
      <c r="HV41" s="1443"/>
      <c r="HW41" s="1443"/>
    </row>
    <row r="42" spans="1:231" ht="18.75">
      <c r="A42" s="2145"/>
      <c r="B42" s="2146"/>
      <c r="C42" s="2147"/>
      <c r="D42" s="2147"/>
      <c r="E42" s="2147"/>
      <c r="F42" s="2147"/>
      <c r="G42" s="2111"/>
      <c r="H42" s="2148"/>
      <c r="I42" s="2113"/>
      <c r="J42" s="2113"/>
      <c r="K42" s="2114"/>
      <c r="L42" s="1867"/>
      <c r="M42" s="1885"/>
      <c r="N42" s="1866"/>
      <c r="O42" s="1866"/>
      <c r="P42" s="1887"/>
      <c r="Q42" s="2147"/>
      <c r="S42" s="28"/>
      <c r="T42" s="28"/>
      <c r="U42" s="906"/>
      <c r="V42" s="906"/>
      <c r="W42" s="906"/>
      <c r="X42" s="906"/>
      <c r="Y42" s="906"/>
      <c r="Z42" s="906"/>
      <c r="AA42" s="1443"/>
      <c r="AB42" s="1443"/>
      <c r="AC42" s="1443"/>
      <c r="AD42" s="1443"/>
      <c r="AE42" s="1443"/>
      <c r="AF42" s="1443"/>
      <c r="AG42" s="1443"/>
      <c r="AH42" s="1443"/>
      <c r="AI42" s="1443"/>
      <c r="AJ42" s="1443"/>
      <c r="AK42" s="1443"/>
      <c r="AL42" s="1443"/>
      <c r="AM42" s="1443"/>
      <c r="AN42" s="1443"/>
      <c r="AO42" s="1443"/>
      <c r="AP42" s="1443"/>
      <c r="AQ42" s="1443"/>
      <c r="AR42" s="1443"/>
      <c r="AS42" s="2092"/>
      <c r="AT42" s="1443"/>
      <c r="AU42" s="1443"/>
      <c r="AV42" s="1443"/>
      <c r="AW42" s="1443"/>
      <c r="AX42" s="1443"/>
      <c r="AY42" s="1443"/>
      <c r="AZ42" s="1443"/>
      <c r="BA42" s="1443"/>
      <c r="BB42" s="1443"/>
      <c r="BC42" s="1443"/>
      <c r="BD42" s="1443"/>
      <c r="BE42" s="1443"/>
      <c r="BF42" s="1443"/>
      <c r="BG42" s="1443"/>
      <c r="BH42" s="1443"/>
      <c r="BI42" s="1443"/>
      <c r="BJ42" s="1443"/>
      <c r="BK42" s="1443"/>
      <c r="BL42" s="1443"/>
      <c r="BM42" s="1443"/>
      <c r="BN42" s="1443"/>
      <c r="BO42" s="1443"/>
      <c r="BP42" s="1443"/>
      <c r="BQ42" s="1443"/>
      <c r="BR42" s="1443"/>
      <c r="BS42" s="1443"/>
      <c r="BT42" s="1443"/>
      <c r="BU42" s="1443"/>
      <c r="BV42" s="1443"/>
      <c r="BW42" s="1443"/>
      <c r="BX42" s="1443"/>
      <c r="BY42" s="1443"/>
      <c r="BZ42" s="1443"/>
      <c r="CA42" s="1443"/>
      <c r="CB42" s="1443"/>
      <c r="CC42" s="1443"/>
      <c r="CD42" s="1443"/>
      <c r="CE42" s="1443"/>
      <c r="CF42" s="1443"/>
      <c r="CG42" s="1443"/>
      <c r="CH42" s="1443"/>
      <c r="CI42" s="1443"/>
      <c r="CJ42" s="1443"/>
      <c r="CK42" s="1443"/>
      <c r="CL42" s="1443"/>
      <c r="CM42" s="1443"/>
      <c r="CN42" s="1443"/>
      <c r="CO42" s="1443"/>
      <c r="CP42" s="1443"/>
      <c r="CQ42" s="1443"/>
      <c r="CR42" s="1443"/>
      <c r="CS42" s="1443"/>
      <c r="CT42" s="1443"/>
      <c r="CU42" s="1443"/>
      <c r="CV42" s="1443"/>
      <c r="CW42" s="1443"/>
      <c r="CX42" s="1443"/>
      <c r="CY42" s="1443"/>
      <c r="CZ42" s="1443"/>
      <c r="DA42" s="1443"/>
      <c r="DB42" s="1443"/>
      <c r="DC42" s="1443"/>
      <c r="DD42" s="1443"/>
      <c r="DE42" s="1443"/>
      <c r="DF42" s="1443"/>
      <c r="DG42" s="1443"/>
      <c r="DH42" s="1443"/>
      <c r="DI42" s="1443"/>
      <c r="DJ42" s="1443"/>
      <c r="DK42" s="1443"/>
      <c r="DL42" s="1443"/>
      <c r="DM42" s="1443"/>
      <c r="DN42" s="1443"/>
      <c r="DO42" s="1443"/>
      <c r="DP42" s="1443"/>
      <c r="DQ42" s="1443"/>
      <c r="DR42" s="1443"/>
      <c r="DS42" s="1443"/>
      <c r="DT42" s="1443"/>
      <c r="DU42" s="1443"/>
      <c r="DV42" s="1443"/>
      <c r="DW42" s="1443"/>
      <c r="DX42" s="1443"/>
      <c r="DY42" s="1443"/>
      <c r="DZ42" s="1443"/>
      <c r="EA42" s="1443"/>
      <c r="EB42" s="1443"/>
      <c r="EC42" s="1443"/>
      <c r="ED42" s="1443"/>
      <c r="EE42" s="1443"/>
      <c r="EF42" s="1443"/>
      <c r="EG42" s="1443"/>
      <c r="EH42" s="1443"/>
      <c r="EI42" s="1443"/>
      <c r="EJ42" s="1443"/>
      <c r="EK42" s="1443"/>
      <c r="EL42" s="1443"/>
      <c r="EM42" s="1443"/>
      <c r="EN42" s="1443"/>
      <c r="EO42" s="1443"/>
      <c r="EP42" s="1443"/>
      <c r="EQ42" s="1443"/>
      <c r="ER42" s="1443"/>
      <c r="ES42" s="1443"/>
      <c r="ET42" s="1443"/>
      <c r="EU42" s="1443"/>
      <c r="EV42" s="1443"/>
      <c r="EW42" s="1443"/>
      <c r="EX42" s="1443"/>
      <c r="EY42" s="1443"/>
      <c r="EZ42" s="1443"/>
      <c r="FA42" s="1443"/>
      <c r="FB42" s="1443"/>
      <c r="FC42" s="1443"/>
      <c r="FD42" s="1443"/>
      <c r="FE42" s="1443"/>
      <c r="FF42" s="1443"/>
      <c r="FG42" s="1443"/>
      <c r="FH42" s="1443"/>
      <c r="FI42" s="1443"/>
      <c r="FJ42" s="1443"/>
      <c r="FK42" s="1443"/>
      <c r="FL42" s="1443"/>
      <c r="FM42" s="1443"/>
      <c r="FN42" s="1443"/>
      <c r="FO42" s="1443"/>
      <c r="FP42" s="1443"/>
      <c r="FQ42" s="1443"/>
      <c r="FR42" s="1443"/>
      <c r="FS42" s="1443"/>
      <c r="FT42" s="1443"/>
      <c r="FU42" s="1443"/>
      <c r="FV42" s="1443"/>
      <c r="FW42" s="1443"/>
      <c r="FX42" s="1443"/>
      <c r="FY42" s="1443"/>
      <c r="FZ42" s="1443"/>
      <c r="GA42" s="1443"/>
      <c r="GB42" s="1443"/>
      <c r="GC42" s="1443"/>
      <c r="GD42" s="1443"/>
      <c r="GE42" s="1443"/>
      <c r="GF42" s="1443"/>
      <c r="GG42" s="1443"/>
      <c r="GH42" s="1443"/>
      <c r="GI42" s="1443"/>
      <c r="GJ42" s="1443"/>
      <c r="GK42" s="1443"/>
      <c r="GL42" s="1443"/>
      <c r="GM42" s="1443"/>
      <c r="GN42" s="1443"/>
      <c r="GO42" s="1443"/>
      <c r="GP42" s="1443"/>
      <c r="GQ42" s="1443"/>
      <c r="GR42" s="1443"/>
      <c r="GS42" s="1443"/>
      <c r="GT42" s="1443"/>
      <c r="GU42" s="1443"/>
      <c r="GV42" s="1443"/>
      <c r="GW42" s="1443"/>
      <c r="GX42" s="1443"/>
      <c r="GY42" s="1443"/>
      <c r="GZ42" s="1443"/>
      <c r="HA42" s="1443"/>
      <c r="HB42" s="1443"/>
      <c r="HC42" s="1443"/>
      <c r="HD42" s="1443"/>
      <c r="HE42" s="1443"/>
      <c r="HF42" s="1443"/>
      <c r="HG42" s="1443"/>
      <c r="HH42" s="1443"/>
      <c r="HI42" s="1443"/>
      <c r="HJ42" s="1443"/>
      <c r="HK42" s="1443"/>
      <c r="HL42" s="1443"/>
      <c r="HM42" s="1443"/>
      <c r="HN42" s="1443"/>
      <c r="HO42" s="1443"/>
      <c r="HP42" s="1443"/>
      <c r="HQ42" s="1443"/>
      <c r="HR42" s="1443"/>
      <c r="HS42" s="1443"/>
      <c r="HT42" s="1443"/>
      <c r="HU42" s="1443"/>
      <c r="HV42" s="1443"/>
      <c r="HW42" s="1443"/>
    </row>
    <row r="43" spans="1:45" ht="19.5" thickBot="1">
      <c r="A43" s="3107" t="s">
        <v>313</v>
      </c>
      <c r="B43" s="3107"/>
      <c r="C43" s="3107"/>
      <c r="D43" s="3107"/>
      <c r="E43" s="3107"/>
      <c r="F43" s="3107"/>
      <c r="G43" s="3107"/>
      <c r="H43" s="3107"/>
      <c r="I43" s="3107"/>
      <c r="J43" s="3107"/>
      <c r="K43" s="3107"/>
      <c r="L43" s="3107"/>
      <c r="M43" s="3107"/>
      <c r="N43" s="3107"/>
      <c r="O43" s="3107"/>
      <c r="P43" s="3107"/>
      <c r="Q43" s="3107"/>
      <c r="R43" s="3107"/>
      <c r="S43" s="3107"/>
      <c r="T43" s="3107"/>
      <c r="U43" s="3107"/>
      <c r="V43" s="3107"/>
      <c r="W43" s="3107"/>
      <c r="X43" s="3107"/>
      <c r="Y43" s="3107"/>
      <c r="Z43" s="3107"/>
      <c r="AA43" s="3107"/>
      <c r="AB43" s="3107"/>
      <c r="AC43" s="3107"/>
      <c r="AD43" s="3107"/>
      <c r="AE43" s="3107"/>
      <c r="AF43" s="3107"/>
      <c r="AG43" s="3107"/>
      <c r="AH43" s="3107"/>
      <c r="AI43" s="3107"/>
      <c r="AJ43" s="3107"/>
      <c r="AK43" s="3107"/>
      <c r="AL43" s="3107"/>
      <c r="AM43" s="3107"/>
      <c r="AN43" s="3107"/>
      <c r="AO43" s="3107"/>
      <c r="AP43" s="3107"/>
      <c r="AQ43" s="3107"/>
      <c r="AR43" s="3107"/>
      <c r="AS43" s="3107"/>
    </row>
    <row r="44" spans="1:231" ht="18.75">
      <c r="A44" s="1906" t="s">
        <v>72</v>
      </c>
      <c r="B44" s="2209" t="s">
        <v>203</v>
      </c>
      <c r="C44" s="814" t="s">
        <v>58</v>
      </c>
      <c r="D44" s="1930"/>
      <c r="E44" s="258"/>
      <c r="F44" s="29"/>
      <c r="G44" s="2149"/>
      <c r="H44" s="2150">
        <v>360</v>
      </c>
      <c r="I44" s="814"/>
      <c r="J44" s="282"/>
      <c r="K44" s="282"/>
      <c r="L44" s="72"/>
      <c r="M44" s="1905"/>
      <c r="N44" s="814"/>
      <c r="O44" s="282"/>
      <c r="P44" s="342"/>
      <c r="Q44" s="284"/>
      <c r="R44" s="284"/>
      <c r="T44" s="906"/>
      <c r="U44" s="1214" t="b">
        <v>1</v>
      </c>
      <c r="V44" s="1214" t="b">
        <v>1</v>
      </c>
      <c r="W44" s="1214" t="b">
        <v>1</v>
      </c>
      <c r="X44" s="1214" t="b">
        <v>1</v>
      </c>
      <c r="Y44" s="1214" t="b">
        <v>1</v>
      </c>
      <c r="Z44" s="1214">
        <v>2</v>
      </c>
      <c r="AA44" s="906"/>
      <c r="AB44" s="906"/>
      <c r="AC44" s="906"/>
      <c r="AD44" s="906"/>
      <c r="AE44" s="906"/>
      <c r="AF44" s="906"/>
      <c r="AG44" s="906"/>
      <c r="AH44" s="906"/>
      <c r="AI44" s="906"/>
      <c r="AJ44" s="906"/>
      <c r="AK44" s="906"/>
      <c r="AL44" s="906"/>
      <c r="AM44" s="906"/>
      <c r="AN44" s="906"/>
      <c r="AO44" s="906"/>
      <c r="AP44" s="906"/>
      <c r="AQ44" s="906"/>
      <c r="AR44" s="906"/>
      <c r="AS44" s="1214"/>
      <c r="AT44" s="906"/>
      <c r="AU44" s="906"/>
      <c r="AV44" s="906"/>
      <c r="AW44" s="906"/>
      <c r="AX44" s="906"/>
      <c r="AY44" s="906"/>
      <c r="AZ44" s="906"/>
      <c r="BA44" s="906"/>
      <c r="BB44" s="906"/>
      <c r="BC44" s="906"/>
      <c r="BD44" s="906"/>
      <c r="BE44" s="906"/>
      <c r="BF44" s="906"/>
      <c r="BG44" s="906"/>
      <c r="BH44" s="906"/>
      <c r="BI44" s="906"/>
      <c r="BJ44" s="906"/>
      <c r="BK44" s="906"/>
      <c r="BL44" s="906"/>
      <c r="BM44" s="906"/>
      <c r="BN44" s="906"/>
      <c r="BO44" s="906"/>
      <c r="BP44" s="906"/>
      <c r="BQ44" s="906"/>
      <c r="BR44" s="906"/>
      <c r="BS44" s="906"/>
      <c r="BT44" s="906"/>
      <c r="BU44" s="906"/>
      <c r="BV44" s="906"/>
      <c r="BW44" s="906"/>
      <c r="BX44" s="906"/>
      <c r="BY44" s="906"/>
      <c r="BZ44" s="906"/>
      <c r="CA44" s="906"/>
      <c r="CB44" s="906"/>
      <c r="CC44" s="906"/>
      <c r="CD44" s="906"/>
      <c r="CE44" s="906"/>
      <c r="CF44" s="906"/>
      <c r="CG44" s="906"/>
      <c r="CH44" s="906"/>
      <c r="CI44" s="906"/>
      <c r="CJ44" s="906"/>
      <c r="CK44" s="906"/>
      <c r="CL44" s="906"/>
      <c r="CM44" s="906"/>
      <c r="CN44" s="906"/>
      <c r="CO44" s="906"/>
      <c r="CP44" s="906"/>
      <c r="CQ44" s="906"/>
      <c r="CR44" s="906"/>
      <c r="CS44" s="906"/>
      <c r="CT44" s="906"/>
      <c r="CU44" s="906"/>
      <c r="CV44" s="906"/>
      <c r="CW44" s="906"/>
      <c r="CX44" s="906"/>
      <c r="CY44" s="906"/>
      <c r="CZ44" s="906"/>
      <c r="DA44" s="906"/>
      <c r="DB44" s="906"/>
      <c r="DC44" s="906"/>
      <c r="DD44" s="906"/>
      <c r="DE44" s="906"/>
      <c r="DF44" s="906"/>
      <c r="DG44" s="906"/>
      <c r="DH44" s="906"/>
      <c r="DI44" s="906"/>
      <c r="DJ44" s="906"/>
      <c r="DK44" s="906"/>
      <c r="DL44" s="906"/>
      <c r="DM44" s="906"/>
      <c r="DN44" s="906"/>
      <c r="DO44" s="906"/>
      <c r="DP44" s="906"/>
      <c r="DQ44" s="906"/>
      <c r="DR44" s="906"/>
      <c r="DS44" s="906"/>
      <c r="DT44" s="906"/>
      <c r="DU44" s="906"/>
      <c r="DV44" s="906"/>
      <c r="DW44" s="906"/>
      <c r="DX44" s="906"/>
      <c r="DY44" s="906"/>
      <c r="DZ44" s="906"/>
      <c r="EA44" s="906"/>
      <c r="EB44" s="906"/>
      <c r="EC44" s="906"/>
      <c r="ED44" s="906"/>
      <c r="EE44" s="906"/>
      <c r="EF44" s="906"/>
      <c r="EG44" s="906"/>
      <c r="EH44" s="906"/>
      <c r="EI44" s="906"/>
      <c r="EJ44" s="906"/>
      <c r="EK44" s="906"/>
      <c r="EL44" s="906"/>
      <c r="EM44" s="906"/>
      <c r="EN44" s="906"/>
      <c r="EO44" s="906"/>
      <c r="EP44" s="906"/>
      <c r="EQ44" s="906"/>
      <c r="ER44" s="906"/>
      <c r="ES44" s="906"/>
      <c r="ET44" s="906"/>
      <c r="EU44" s="906"/>
      <c r="EV44" s="906"/>
      <c r="EW44" s="906"/>
      <c r="EX44" s="906"/>
      <c r="EY44" s="906"/>
      <c r="EZ44" s="906"/>
      <c r="FA44" s="906"/>
      <c r="FB44" s="906"/>
      <c r="FC44" s="906"/>
      <c r="FD44" s="906"/>
      <c r="FE44" s="906"/>
      <c r="FF44" s="906"/>
      <c r="FG44" s="906"/>
      <c r="FH44" s="906"/>
      <c r="FI44" s="906"/>
      <c r="FJ44" s="906"/>
      <c r="FK44" s="906"/>
      <c r="FL44" s="906"/>
      <c r="FM44" s="906"/>
      <c r="FN44" s="906"/>
      <c r="FO44" s="906"/>
      <c r="FP44" s="906"/>
      <c r="FQ44" s="906"/>
      <c r="FR44" s="906"/>
      <c r="FS44" s="906"/>
      <c r="FT44" s="906"/>
      <c r="FU44" s="906"/>
      <c r="FV44" s="906"/>
      <c r="FW44" s="906"/>
      <c r="FX44" s="906"/>
      <c r="FY44" s="906"/>
      <c r="FZ44" s="906"/>
      <c r="GA44" s="906"/>
      <c r="GB44" s="906"/>
      <c r="GC44" s="906"/>
      <c r="GD44" s="906"/>
      <c r="GE44" s="906"/>
      <c r="GF44" s="906"/>
      <c r="GG44" s="906"/>
      <c r="GH44" s="906"/>
      <c r="GI44" s="906"/>
      <c r="GJ44" s="906"/>
      <c r="GK44" s="906"/>
      <c r="GL44" s="906"/>
      <c r="GM44" s="906"/>
      <c r="GN44" s="906"/>
      <c r="GO44" s="906"/>
      <c r="GP44" s="906"/>
      <c r="GQ44" s="906"/>
      <c r="GR44" s="906"/>
      <c r="GS44" s="906"/>
      <c r="GT44" s="906"/>
      <c r="GU44" s="906"/>
      <c r="GV44" s="906"/>
      <c r="GW44" s="906"/>
      <c r="GX44" s="906"/>
      <c r="GY44" s="906"/>
      <c r="GZ44" s="906"/>
      <c r="HA44" s="906"/>
      <c r="HB44" s="906"/>
      <c r="HC44" s="906"/>
      <c r="HD44" s="906"/>
      <c r="HE44" s="906"/>
      <c r="HF44" s="906"/>
      <c r="HG44" s="906"/>
      <c r="HH44" s="906"/>
      <c r="HI44" s="906"/>
      <c r="HJ44" s="906"/>
      <c r="HK44" s="906"/>
      <c r="HL44" s="906"/>
      <c r="HM44" s="906"/>
      <c r="HN44" s="906"/>
      <c r="HO44" s="906"/>
      <c r="HP44" s="906"/>
      <c r="HQ44" s="906"/>
      <c r="HR44" s="906"/>
      <c r="HS44" s="906"/>
      <c r="HT44" s="906"/>
      <c r="HU44" s="906"/>
      <c r="HV44" s="906"/>
      <c r="HW44" s="906"/>
    </row>
    <row r="45" spans="1:231" ht="18.75">
      <c r="A45" s="1907"/>
      <c r="B45" s="2210" t="s">
        <v>71</v>
      </c>
      <c r="C45" s="78"/>
      <c r="D45" s="2151" t="s">
        <v>242</v>
      </c>
      <c r="E45" s="259"/>
      <c r="F45" s="2152"/>
      <c r="G45" s="2034">
        <v>2</v>
      </c>
      <c r="H45" s="2035">
        <v>60</v>
      </c>
      <c r="I45" s="1987">
        <v>16</v>
      </c>
      <c r="J45" s="2153"/>
      <c r="K45" s="2153"/>
      <c r="L45" s="61">
        <v>16</v>
      </c>
      <c r="M45" s="349">
        <v>44</v>
      </c>
      <c r="N45" s="78"/>
      <c r="O45" s="52"/>
      <c r="P45" s="54"/>
      <c r="Q45" s="287">
        <v>2</v>
      </c>
      <c r="R45" s="287"/>
      <c r="T45" s="906"/>
      <c r="U45" s="1214" t="b">
        <v>1</v>
      </c>
      <c r="V45" s="1214" t="b">
        <v>1</v>
      </c>
      <c r="W45" s="1214" t="b">
        <v>1</v>
      </c>
      <c r="X45" s="1214" t="b">
        <v>1</v>
      </c>
      <c r="Y45" s="1214" t="b">
        <v>1</v>
      </c>
      <c r="Z45" s="1214" t="b">
        <v>0</v>
      </c>
      <c r="AA45" s="906"/>
      <c r="AB45" s="906"/>
      <c r="AC45" s="906"/>
      <c r="AD45" s="906"/>
      <c r="AE45" s="906"/>
      <c r="AF45" s="906"/>
      <c r="AG45" s="906"/>
      <c r="AH45" s="906"/>
      <c r="AI45" s="906"/>
      <c r="AJ45" s="906"/>
      <c r="AK45" s="906"/>
      <c r="AL45" s="906"/>
      <c r="AM45" s="906"/>
      <c r="AN45" s="906"/>
      <c r="AO45" s="906"/>
      <c r="AP45" s="906"/>
      <c r="AQ45" s="906"/>
      <c r="AR45" s="906"/>
      <c r="AS45" s="1214"/>
      <c r="AT45" s="906"/>
      <c r="AU45" s="906"/>
      <c r="AV45" s="906"/>
      <c r="AW45" s="906"/>
      <c r="AX45" s="906"/>
      <c r="AY45" s="906"/>
      <c r="AZ45" s="906"/>
      <c r="BA45" s="906"/>
      <c r="BB45" s="906"/>
      <c r="BC45" s="906"/>
      <c r="BD45" s="906"/>
      <c r="BE45" s="906"/>
      <c r="BF45" s="906"/>
      <c r="BG45" s="906"/>
      <c r="BH45" s="906"/>
      <c r="BI45" s="906"/>
      <c r="BJ45" s="906"/>
      <c r="BK45" s="906"/>
      <c r="BL45" s="906"/>
      <c r="BM45" s="906"/>
      <c r="BN45" s="906"/>
      <c r="BO45" s="906"/>
      <c r="BP45" s="906"/>
      <c r="BQ45" s="906"/>
      <c r="BR45" s="906"/>
      <c r="BS45" s="906"/>
      <c r="BT45" s="906"/>
      <c r="BU45" s="906"/>
      <c r="BV45" s="906"/>
      <c r="BW45" s="906"/>
      <c r="BX45" s="906"/>
      <c r="BY45" s="906"/>
      <c r="BZ45" s="906"/>
      <c r="CA45" s="906"/>
      <c r="CB45" s="906"/>
      <c r="CC45" s="906"/>
      <c r="CD45" s="906"/>
      <c r="CE45" s="906"/>
      <c r="CF45" s="906"/>
      <c r="CG45" s="906"/>
      <c r="CH45" s="906"/>
      <c r="CI45" s="906"/>
      <c r="CJ45" s="906"/>
      <c r="CK45" s="906"/>
      <c r="CL45" s="906"/>
      <c r="CM45" s="906"/>
      <c r="CN45" s="906"/>
      <c r="CO45" s="906"/>
      <c r="CP45" s="906"/>
      <c r="CQ45" s="906"/>
      <c r="CR45" s="906"/>
      <c r="CS45" s="906"/>
      <c r="CT45" s="906"/>
      <c r="CU45" s="906"/>
      <c r="CV45" s="906"/>
      <c r="CW45" s="906"/>
      <c r="CX45" s="906"/>
      <c r="CY45" s="906"/>
      <c r="CZ45" s="906"/>
      <c r="DA45" s="906"/>
      <c r="DB45" s="906"/>
      <c r="DC45" s="906"/>
      <c r="DD45" s="906"/>
      <c r="DE45" s="906"/>
      <c r="DF45" s="906"/>
      <c r="DG45" s="906"/>
      <c r="DH45" s="906"/>
      <c r="DI45" s="906"/>
      <c r="DJ45" s="906"/>
      <c r="DK45" s="906"/>
      <c r="DL45" s="906"/>
      <c r="DM45" s="906"/>
      <c r="DN45" s="906"/>
      <c r="DO45" s="906"/>
      <c r="DP45" s="906"/>
      <c r="DQ45" s="906"/>
      <c r="DR45" s="906"/>
      <c r="DS45" s="906"/>
      <c r="DT45" s="906"/>
      <c r="DU45" s="906"/>
      <c r="DV45" s="906"/>
      <c r="DW45" s="906"/>
      <c r="DX45" s="906"/>
      <c r="DY45" s="906"/>
      <c r="DZ45" s="906"/>
      <c r="EA45" s="906"/>
      <c r="EB45" s="906"/>
      <c r="EC45" s="906"/>
      <c r="ED45" s="906"/>
      <c r="EE45" s="906"/>
      <c r="EF45" s="906"/>
      <c r="EG45" s="906"/>
      <c r="EH45" s="906"/>
      <c r="EI45" s="906"/>
      <c r="EJ45" s="906"/>
      <c r="EK45" s="906"/>
      <c r="EL45" s="906"/>
      <c r="EM45" s="906"/>
      <c r="EN45" s="906"/>
      <c r="EO45" s="906"/>
      <c r="EP45" s="906"/>
      <c r="EQ45" s="906"/>
      <c r="ER45" s="906"/>
      <c r="ES45" s="906"/>
      <c r="ET45" s="906"/>
      <c r="EU45" s="906"/>
      <c r="EV45" s="906"/>
      <c r="EW45" s="906"/>
      <c r="EX45" s="906"/>
      <c r="EY45" s="906"/>
      <c r="EZ45" s="906"/>
      <c r="FA45" s="906"/>
      <c r="FB45" s="906"/>
      <c r="FC45" s="906"/>
      <c r="FD45" s="906"/>
      <c r="FE45" s="906"/>
      <c r="FF45" s="906"/>
      <c r="FG45" s="906"/>
      <c r="FH45" s="906"/>
      <c r="FI45" s="906"/>
      <c r="FJ45" s="906"/>
      <c r="FK45" s="906"/>
      <c r="FL45" s="906"/>
      <c r="FM45" s="906"/>
      <c r="FN45" s="906"/>
      <c r="FO45" s="906"/>
      <c r="FP45" s="906"/>
      <c r="FQ45" s="906"/>
      <c r="FR45" s="906"/>
      <c r="FS45" s="906"/>
      <c r="FT45" s="906"/>
      <c r="FU45" s="906"/>
      <c r="FV45" s="906"/>
      <c r="FW45" s="906"/>
      <c r="FX45" s="906"/>
      <c r="FY45" s="906"/>
      <c r="FZ45" s="906"/>
      <c r="GA45" s="906"/>
      <c r="GB45" s="906"/>
      <c r="GC45" s="906"/>
      <c r="GD45" s="906"/>
      <c r="GE45" s="906"/>
      <c r="GF45" s="906"/>
      <c r="GG45" s="906"/>
      <c r="GH45" s="906"/>
      <c r="GI45" s="906"/>
      <c r="GJ45" s="906"/>
      <c r="GK45" s="906"/>
      <c r="GL45" s="906"/>
      <c r="GM45" s="906"/>
      <c r="GN45" s="906"/>
      <c r="GO45" s="906"/>
      <c r="GP45" s="906"/>
      <c r="GQ45" s="906"/>
      <c r="GR45" s="906"/>
      <c r="GS45" s="906"/>
      <c r="GT45" s="906"/>
      <c r="GU45" s="906"/>
      <c r="GV45" s="906"/>
      <c r="GW45" s="906"/>
      <c r="GX45" s="906"/>
      <c r="GY45" s="906"/>
      <c r="GZ45" s="906"/>
      <c r="HA45" s="906"/>
      <c r="HB45" s="906"/>
      <c r="HC45" s="906"/>
      <c r="HD45" s="906"/>
      <c r="HE45" s="906"/>
      <c r="HF45" s="906"/>
      <c r="HG45" s="906"/>
      <c r="HH45" s="906"/>
      <c r="HI45" s="906"/>
      <c r="HJ45" s="906"/>
      <c r="HK45" s="906"/>
      <c r="HL45" s="906"/>
      <c r="HM45" s="906"/>
      <c r="HN45" s="906"/>
      <c r="HO45" s="906"/>
      <c r="HP45" s="906"/>
      <c r="HQ45" s="906"/>
      <c r="HR45" s="906"/>
      <c r="HS45" s="906"/>
      <c r="HT45" s="906"/>
      <c r="HU45" s="906"/>
      <c r="HV45" s="906"/>
      <c r="HW45" s="906"/>
    </row>
    <row r="46" spans="1:231" ht="18.75">
      <c r="A46" s="1891"/>
      <c r="B46" s="2062" t="s">
        <v>68</v>
      </c>
      <c r="C46" s="1947"/>
      <c r="D46" s="1948"/>
      <c r="E46" s="1948"/>
      <c r="F46" s="1949"/>
      <c r="G46" s="1950"/>
      <c r="H46" s="1951"/>
      <c r="I46" s="1952"/>
      <c r="J46" s="1948"/>
      <c r="K46" s="1948"/>
      <c r="L46" s="1893"/>
      <c r="M46" s="1894"/>
      <c r="N46" s="1892"/>
      <c r="O46" s="1893"/>
      <c r="P46" s="1894"/>
      <c r="Q46" s="2226" t="s">
        <v>221</v>
      </c>
      <c r="R46" s="1896"/>
      <c r="T46" s="906"/>
      <c r="U46" s="1214" t="b">
        <v>0</v>
      </c>
      <c r="V46" s="1214" t="b">
        <v>0</v>
      </c>
      <c r="W46" s="1214" t="b">
        <v>0</v>
      </c>
      <c r="X46" s="1214">
        <v>2</v>
      </c>
      <c r="Y46" s="1214">
        <v>2</v>
      </c>
      <c r="Z46" s="1214">
        <v>2</v>
      </c>
      <c r="AA46" s="906"/>
      <c r="AB46" s="906"/>
      <c r="AC46" s="906"/>
      <c r="AD46" s="906"/>
      <c r="AE46" s="906"/>
      <c r="AF46" s="906"/>
      <c r="AG46" s="906"/>
      <c r="AH46" s="906"/>
      <c r="AI46" s="906"/>
      <c r="AJ46" s="906"/>
      <c r="AK46" s="906"/>
      <c r="AL46" s="906"/>
      <c r="AM46" s="906"/>
      <c r="AN46" s="906"/>
      <c r="AO46" s="906"/>
      <c r="AP46" s="906"/>
      <c r="AQ46" s="906"/>
      <c r="AR46" s="906"/>
      <c r="AS46" s="1214"/>
      <c r="AT46" s="906"/>
      <c r="AU46" s="906"/>
      <c r="AV46" s="906"/>
      <c r="AW46" s="906"/>
      <c r="AX46" s="906"/>
      <c r="AY46" s="906"/>
      <c r="AZ46" s="906"/>
      <c r="BA46" s="906"/>
      <c r="BB46" s="906"/>
      <c r="BC46" s="906"/>
      <c r="BD46" s="906"/>
      <c r="BE46" s="906"/>
      <c r="BF46" s="906"/>
      <c r="BG46" s="906"/>
      <c r="BH46" s="906"/>
      <c r="BI46" s="906"/>
      <c r="BJ46" s="906"/>
      <c r="BK46" s="906"/>
      <c r="BL46" s="906"/>
      <c r="BM46" s="906"/>
      <c r="BN46" s="906"/>
      <c r="BO46" s="906"/>
      <c r="BP46" s="906"/>
      <c r="BQ46" s="906"/>
      <c r="BR46" s="906"/>
      <c r="BS46" s="906"/>
      <c r="BT46" s="906"/>
      <c r="BU46" s="906"/>
      <c r="BV46" s="906"/>
      <c r="BW46" s="906"/>
      <c r="BX46" s="906"/>
      <c r="BY46" s="906"/>
      <c r="BZ46" s="906"/>
      <c r="CA46" s="906"/>
      <c r="CB46" s="906"/>
      <c r="CC46" s="906"/>
      <c r="CD46" s="906"/>
      <c r="CE46" s="906"/>
      <c r="CF46" s="906"/>
      <c r="CG46" s="906"/>
      <c r="CH46" s="906"/>
      <c r="CI46" s="906"/>
      <c r="CJ46" s="906"/>
      <c r="CK46" s="906"/>
      <c r="CL46" s="906"/>
      <c r="CM46" s="906"/>
      <c r="CN46" s="906"/>
      <c r="CO46" s="906"/>
      <c r="CP46" s="906"/>
      <c r="CQ46" s="906"/>
      <c r="CR46" s="906"/>
      <c r="CS46" s="906"/>
      <c r="CT46" s="906"/>
      <c r="CU46" s="906"/>
      <c r="CV46" s="906"/>
      <c r="CW46" s="906"/>
      <c r="CX46" s="906"/>
      <c r="CY46" s="906"/>
      <c r="CZ46" s="906"/>
      <c r="DA46" s="906"/>
      <c r="DB46" s="906"/>
      <c r="DC46" s="906"/>
      <c r="DD46" s="906"/>
      <c r="DE46" s="906"/>
      <c r="DF46" s="906"/>
      <c r="DG46" s="906"/>
      <c r="DH46" s="906"/>
      <c r="DI46" s="906"/>
      <c r="DJ46" s="906"/>
      <c r="DK46" s="906"/>
      <c r="DL46" s="906"/>
      <c r="DM46" s="906"/>
      <c r="DN46" s="906"/>
      <c r="DO46" s="906"/>
      <c r="DP46" s="906"/>
      <c r="DQ46" s="906"/>
      <c r="DR46" s="906"/>
      <c r="DS46" s="906"/>
      <c r="DT46" s="906"/>
      <c r="DU46" s="906"/>
      <c r="DV46" s="906"/>
      <c r="DW46" s="906"/>
      <c r="DX46" s="906"/>
      <c r="DY46" s="906"/>
      <c r="DZ46" s="906"/>
      <c r="EA46" s="906"/>
      <c r="EB46" s="906"/>
      <c r="EC46" s="906"/>
      <c r="ED46" s="906"/>
      <c r="EE46" s="906"/>
      <c r="EF46" s="906"/>
      <c r="EG46" s="906"/>
      <c r="EH46" s="906"/>
      <c r="EI46" s="906"/>
      <c r="EJ46" s="906"/>
      <c r="EK46" s="906"/>
      <c r="EL46" s="906"/>
      <c r="EM46" s="906"/>
      <c r="EN46" s="906"/>
      <c r="EO46" s="906"/>
      <c r="EP46" s="906"/>
      <c r="EQ46" s="906"/>
      <c r="ER46" s="906"/>
      <c r="ES46" s="906"/>
      <c r="ET46" s="906"/>
      <c r="EU46" s="906"/>
      <c r="EV46" s="906"/>
      <c r="EW46" s="906"/>
      <c r="EX46" s="906"/>
      <c r="EY46" s="906"/>
      <c r="EZ46" s="906"/>
      <c r="FA46" s="906"/>
      <c r="FB46" s="906"/>
      <c r="FC46" s="906"/>
      <c r="FD46" s="906"/>
      <c r="FE46" s="906"/>
      <c r="FF46" s="906"/>
      <c r="FG46" s="906"/>
      <c r="FH46" s="906"/>
      <c r="FI46" s="906"/>
      <c r="FJ46" s="906"/>
      <c r="FK46" s="906"/>
      <c r="FL46" s="906"/>
      <c r="FM46" s="906"/>
      <c r="FN46" s="906"/>
      <c r="FO46" s="906"/>
      <c r="FP46" s="906"/>
      <c r="FQ46" s="906"/>
      <c r="FR46" s="906"/>
      <c r="FS46" s="906"/>
      <c r="FT46" s="906"/>
      <c r="FU46" s="906"/>
      <c r="FV46" s="906"/>
      <c r="FW46" s="906"/>
      <c r="FX46" s="906"/>
      <c r="FY46" s="906"/>
      <c r="FZ46" s="906"/>
      <c r="GA46" s="906"/>
      <c r="GB46" s="906"/>
      <c r="GC46" s="906"/>
      <c r="GD46" s="906"/>
      <c r="GE46" s="906"/>
      <c r="GF46" s="906"/>
      <c r="GG46" s="906"/>
      <c r="GH46" s="906"/>
      <c r="GI46" s="906"/>
      <c r="GJ46" s="906"/>
      <c r="GK46" s="906"/>
      <c r="GL46" s="906"/>
      <c r="GM46" s="906"/>
      <c r="GN46" s="906"/>
      <c r="GO46" s="906"/>
      <c r="GP46" s="906"/>
      <c r="GQ46" s="906"/>
      <c r="GR46" s="906"/>
      <c r="GS46" s="906"/>
      <c r="GT46" s="906"/>
      <c r="GU46" s="906"/>
      <c r="GV46" s="906"/>
      <c r="GW46" s="906"/>
      <c r="GX46" s="906"/>
      <c r="GY46" s="906"/>
      <c r="GZ46" s="906"/>
      <c r="HA46" s="906"/>
      <c r="HB46" s="906"/>
      <c r="HC46" s="906"/>
      <c r="HD46" s="906"/>
      <c r="HE46" s="906"/>
      <c r="HF46" s="906"/>
      <c r="HG46" s="906"/>
      <c r="HH46" s="906"/>
      <c r="HI46" s="906"/>
      <c r="HJ46" s="906"/>
      <c r="HK46" s="906"/>
      <c r="HL46" s="906"/>
      <c r="HM46" s="906"/>
      <c r="HN46" s="906"/>
      <c r="HO46" s="906"/>
      <c r="HP46" s="906"/>
      <c r="HQ46" s="906"/>
      <c r="HR46" s="906"/>
      <c r="HS46" s="906"/>
      <c r="HT46" s="906"/>
      <c r="HU46" s="906"/>
      <c r="HV46" s="906"/>
      <c r="HW46" s="906"/>
    </row>
    <row r="47" spans="1:231" ht="19.5" thickBot="1">
      <c r="A47" s="2154" t="s">
        <v>280</v>
      </c>
      <c r="B47" s="2211" t="s">
        <v>93</v>
      </c>
      <c r="C47" s="1945" t="s">
        <v>242</v>
      </c>
      <c r="D47" s="2155"/>
      <c r="E47" s="2155"/>
      <c r="F47" s="2156"/>
      <c r="G47" s="2157">
        <v>2.5</v>
      </c>
      <c r="H47" s="2158">
        <v>75</v>
      </c>
      <c r="I47" s="2119">
        <v>32</v>
      </c>
      <c r="J47" s="2120">
        <v>16</v>
      </c>
      <c r="K47" s="2121">
        <v>16</v>
      </c>
      <c r="L47" s="632"/>
      <c r="M47" s="1766">
        <v>43</v>
      </c>
      <c r="N47" s="822"/>
      <c r="O47" s="642"/>
      <c r="P47" s="1768"/>
      <c r="Q47" s="2222">
        <v>4</v>
      </c>
      <c r="R47" s="698"/>
      <c r="T47" s="28"/>
      <c r="U47" s="1214" t="b">
        <v>1</v>
      </c>
      <c r="V47" s="1214" t="b">
        <v>1</v>
      </c>
      <c r="W47" s="1214" t="b">
        <v>1</v>
      </c>
      <c r="X47" s="1214" t="b">
        <v>1</v>
      </c>
      <c r="Y47" s="1214" t="b">
        <v>1</v>
      </c>
      <c r="Z47" s="1214" t="b">
        <v>0</v>
      </c>
      <c r="AA47" s="1443"/>
      <c r="AB47" s="1443"/>
      <c r="AC47" s="1443"/>
      <c r="AD47" s="1443"/>
      <c r="AE47" s="1443"/>
      <c r="AF47" s="1443"/>
      <c r="AG47" s="1443"/>
      <c r="AH47" s="1443"/>
      <c r="AI47" s="1443"/>
      <c r="AJ47" s="1443"/>
      <c r="AK47" s="1443"/>
      <c r="AL47" s="1443"/>
      <c r="AM47" s="1443"/>
      <c r="AN47" s="1443"/>
      <c r="AO47" s="1443"/>
      <c r="AP47" s="1443"/>
      <c r="AQ47" s="1443"/>
      <c r="AR47" s="1443"/>
      <c r="AS47" s="2092"/>
      <c r="AT47" s="1443"/>
      <c r="AU47" s="1443"/>
      <c r="AV47" s="1443"/>
      <c r="AW47" s="1443"/>
      <c r="AX47" s="1443"/>
      <c r="AY47" s="1443"/>
      <c r="AZ47" s="1443"/>
      <c r="BA47" s="1443"/>
      <c r="BB47" s="1443"/>
      <c r="BC47" s="1443"/>
      <c r="BD47" s="1443"/>
      <c r="BE47" s="1443"/>
      <c r="BF47" s="1443"/>
      <c r="BG47" s="1443"/>
      <c r="BH47" s="1443"/>
      <c r="BI47" s="1443"/>
      <c r="BJ47" s="1443"/>
      <c r="BK47" s="1443"/>
      <c r="BL47" s="1443"/>
      <c r="BM47" s="1443"/>
      <c r="BN47" s="1443"/>
      <c r="BO47" s="1443"/>
      <c r="BP47" s="1443"/>
      <c r="BQ47" s="1443"/>
      <c r="BR47" s="1443"/>
      <c r="BS47" s="1443"/>
      <c r="BT47" s="1443"/>
      <c r="BU47" s="1443"/>
      <c r="BV47" s="1443"/>
      <c r="BW47" s="1443"/>
      <c r="BX47" s="1443"/>
      <c r="BY47" s="1443"/>
      <c r="BZ47" s="1443"/>
      <c r="CA47" s="1443"/>
      <c r="CB47" s="1443"/>
      <c r="CC47" s="1443"/>
      <c r="CD47" s="1443"/>
      <c r="CE47" s="1443"/>
      <c r="CF47" s="1443"/>
      <c r="CG47" s="1443"/>
      <c r="CH47" s="1443"/>
      <c r="CI47" s="1443"/>
      <c r="CJ47" s="1443"/>
      <c r="CK47" s="1443"/>
      <c r="CL47" s="1443"/>
      <c r="CM47" s="1443"/>
      <c r="CN47" s="1443"/>
      <c r="CO47" s="1443"/>
      <c r="CP47" s="1443"/>
      <c r="CQ47" s="1443"/>
      <c r="CR47" s="1443"/>
      <c r="CS47" s="1443"/>
      <c r="CT47" s="1443"/>
      <c r="CU47" s="1443"/>
      <c r="CV47" s="1443"/>
      <c r="CW47" s="1443"/>
      <c r="CX47" s="1443"/>
      <c r="CY47" s="1443"/>
      <c r="CZ47" s="1443"/>
      <c r="DA47" s="1443"/>
      <c r="DB47" s="1443"/>
      <c r="DC47" s="1443"/>
      <c r="DD47" s="1443"/>
      <c r="DE47" s="1443"/>
      <c r="DF47" s="1443"/>
      <c r="DG47" s="1443"/>
      <c r="DH47" s="1443"/>
      <c r="DI47" s="1443"/>
      <c r="DJ47" s="1443"/>
      <c r="DK47" s="1443"/>
      <c r="DL47" s="1443"/>
      <c r="DM47" s="1443"/>
      <c r="DN47" s="1443"/>
      <c r="DO47" s="1443"/>
      <c r="DP47" s="1443"/>
      <c r="DQ47" s="1443"/>
      <c r="DR47" s="1443"/>
      <c r="DS47" s="1443"/>
      <c r="DT47" s="1443"/>
      <c r="DU47" s="1443"/>
      <c r="DV47" s="1443"/>
      <c r="DW47" s="1443"/>
      <c r="DX47" s="1443"/>
      <c r="DY47" s="1443"/>
      <c r="DZ47" s="1443"/>
      <c r="EA47" s="1443"/>
      <c r="EB47" s="1443"/>
      <c r="EC47" s="1443"/>
      <c r="ED47" s="1443"/>
      <c r="EE47" s="1443"/>
      <c r="EF47" s="1443"/>
      <c r="EG47" s="1443"/>
      <c r="EH47" s="1443"/>
      <c r="EI47" s="1443"/>
      <c r="EJ47" s="1443"/>
      <c r="EK47" s="1443"/>
      <c r="EL47" s="1443"/>
      <c r="EM47" s="1443"/>
      <c r="EN47" s="1443"/>
      <c r="EO47" s="1443"/>
      <c r="EP47" s="1443"/>
      <c r="EQ47" s="1443"/>
      <c r="ER47" s="1443"/>
      <c r="ES47" s="1443"/>
      <c r="ET47" s="1443"/>
      <c r="EU47" s="1443"/>
      <c r="EV47" s="1443"/>
      <c r="EW47" s="1443"/>
      <c r="EX47" s="1443"/>
      <c r="EY47" s="1443"/>
      <c r="EZ47" s="1443"/>
      <c r="FA47" s="1443"/>
      <c r="FB47" s="1443"/>
      <c r="FC47" s="1443"/>
      <c r="FD47" s="1443"/>
      <c r="FE47" s="1443"/>
      <c r="FF47" s="1443"/>
      <c r="FG47" s="1443"/>
      <c r="FH47" s="1443"/>
      <c r="FI47" s="1443"/>
      <c r="FJ47" s="1443"/>
      <c r="FK47" s="1443"/>
      <c r="FL47" s="1443"/>
      <c r="FM47" s="1443"/>
      <c r="FN47" s="1443"/>
      <c r="FO47" s="1443"/>
      <c r="FP47" s="1443"/>
      <c r="FQ47" s="1443"/>
      <c r="FR47" s="1443"/>
      <c r="FS47" s="1443"/>
      <c r="FT47" s="1443"/>
      <c r="FU47" s="1443"/>
      <c r="FV47" s="1443"/>
      <c r="FW47" s="1443"/>
      <c r="FX47" s="1443"/>
      <c r="FY47" s="1443"/>
      <c r="FZ47" s="1443"/>
      <c r="GA47" s="1443"/>
      <c r="GB47" s="1443"/>
      <c r="GC47" s="1443"/>
      <c r="GD47" s="1443"/>
      <c r="GE47" s="1443"/>
      <c r="GF47" s="1443"/>
      <c r="GG47" s="1443"/>
      <c r="GH47" s="1443"/>
      <c r="GI47" s="1443"/>
      <c r="GJ47" s="1443"/>
      <c r="GK47" s="1443"/>
      <c r="GL47" s="1443"/>
      <c r="GM47" s="1443"/>
      <c r="GN47" s="1443"/>
      <c r="GO47" s="1443"/>
      <c r="GP47" s="1443"/>
      <c r="GQ47" s="1443"/>
      <c r="GR47" s="1443"/>
      <c r="GS47" s="1443"/>
      <c r="GT47" s="1443"/>
      <c r="GU47" s="1443"/>
      <c r="GV47" s="1443"/>
      <c r="GW47" s="1443"/>
      <c r="GX47" s="1443"/>
      <c r="GY47" s="1443"/>
      <c r="GZ47" s="1443"/>
      <c r="HA47" s="1443"/>
      <c r="HB47" s="1443"/>
      <c r="HC47" s="1443"/>
      <c r="HD47" s="1443"/>
      <c r="HE47" s="1443"/>
      <c r="HF47" s="1443"/>
      <c r="HG47" s="1443"/>
      <c r="HH47" s="1443"/>
      <c r="HI47" s="1443"/>
      <c r="HJ47" s="1443"/>
      <c r="HK47" s="1443"/>
      <c r="HL47" s="1443"/>
      <c r="HM47" s="1443"/>
      <c r="HN47" s="1443"/>
      <c r="HO47" s="1443"/>
      <c r="HP47" s="1443"/>
      <c r="HQ47" s="1443"/>
      <c r="HR47" s="1443"/>
      <c r="HS47" s="1443"/>
      <c r="HT47" s="1443"/>
      <c r="HU47" s="1443"/>
      <c r="HV47" s="1443"/>
      <c r="HW47" s="1443"/>
    </row>
    <row r="48" spans="1:231" ht="18.75">
      <c r="A48" s="2159" t="s">
        <v>61</v>
      </c>
      <c r="B48" s="2160" t="s">
        <v>99</v>
      </c>
      <c r="C48" s="2161"/>
      <c r="D48" s="2162" t="s">
        <v>242</v>
      </c>
      <c r="E48" s="2162"/>
      <c r="F48" s="2163"/>
      <c r="G48" s="2164">
        <v>3</v>
      </c>
      <c r="H48" s="2165">
        <v>90</v>
      </c>
      <c r="I48" s="2166"/>
      <c r="J48" s="2167"/>
      <c r="K48" s="2167"/>
      <c r="L48" s="1157"/>
      <c r="M48" s="1501"/>
      <c r="N48" s="1502"/>
      <c r="O48" s="1157"/>
      <c r="P48" s="363"/>
      <c r="Q48" s="2227" t="s">
        <v>96</v>
      </c>
      <c r="R48" s="202"/>
      <c r="T48" s="28"/>
      <c r="U48" s="1214" t="b">
        <v>1</v>
      </c>
      <c r="V48" s="1214" t="b">
        <v>1</v>
      </c>
      <c r="W48" s="1214" t="b">
        <v>1</v>
      </c>
      <c r="X48" s="1214" t="b">
        <v>1</v>
      </c>
      <c r="Y48" s="1214" t="b">
        <v>1</v>
      </c>
      <c r="Z48" s="1214" t="b">
        <v>0</v>
      </c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1221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</row>
    <row r="49" spans="1:231" ht="19.5" thickBot="1">
      <c r="A49" s="2168" t="s">
        <v>81</v>
      </c>
      <c r="B49" s="2169" t="s">
        <v>33</v>
      </c>
      <c r="C49" s="2170"/>
      <c r="D49" s="2171"/>
      <c r="E49" s="2171"/>
      <c r="F49" s="2172"/>
      <c r="G49" s="2173">
        <v>7.5</v>
      </c>
      <c r="H49" s="2174">
        <v>225</v>
      </c>
      <c r="I49" s="2175"/>
      <c r="J49" s="2176"/>
      <c r="K49" s="2176"/>
      <c r="L49" s="1505"/>
      <c r="M49" s="1506"/>
      <c r="N49" s="1507"/>
      <c r="O49" s="1505"/>
      <c r="P49" s="492"/>
      <c r="Q49" s="2228" t="s">
        <v>96</v>
      </c>
      <c r="R49" s="494"/>
      <c r="T49" s="28"/>
      <c r="U49" s="1214" t="b">
        <v>1</v>
      </c>
      <c r="V49" s="1214" t="b">
        <v>1</v>
      </c>
      <c r="W49" s="1214" t="b">
        <v>1</v>
      </c>
      <c r="X49" s="1214" t="b">
        <v>1</v>
      </c>
      <c r="Y49" s="1214" t="b">
        <v>1</v>
      </c>
      <c r="Z49" s="1214" t="b">
        <v>0</v>
      </c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1221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</row>
    <row r="50" spans="1:231" ht="19.5" thickBot="1">
      <c r="A50" s="2177" t="s">
        <v>72</v>
      </c>
      <c r="B50" s="2178" t="s">
        <v>37</v>
      </c>
      <c r="C50" s="2179"/>
      <c r="D50" s="2180"/>
      <c r="E50" s="2180"/>
      <c r="F50" s="2181" t="s">
        <v>242</v>
      </c>
      <c r="G50" s="2182">
        <v>1.5</v>
      </c>
      <c r="H50" s="2181">
        <v>45</v>
      </c>
      <c r="I50" s="2179"/>
      <c r="J50" s="2183"/>
      <c r="K50" s="2183"/>
      <c r="L50" s="1736"/>
      <c r="M50" s="1737"/>
      <c r="N50" s="1738"/>
      <c r="O50" s="1736"/>
      <c r="P50" s="1739"/>
      <c r="Q50" s="2229" t="s">
        <v>96</v>
      </c>
      <c r="R50" s="1741"/>
      <c r="T50" s="28"/>
      <c r="U50" s="1214" t="b">
        <v>1</v>
      </c>
      <c r="V50" s="1214" t="b">
        <v>1</v>
      </c>
      <c r="W50" s="1214" t="b">
        <v>1</v>
      </c>
      <c r="X50" s="1214" t="b">
        <v>1</v>
      </c>
      <c r="Y50" s="1214" t="b">
        <v>1</v>
      </c>
      <c r="Z50" s="1214" t="b">
        <v>0</v>
      </c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1221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</row>
    <row r="51" spans="1:231" ht="19.5" hidden="1" thickBot="1">
      <c r="A51" s="3453"/>
      <c r="B51" s="3453"/>
      <c r="C51" s="2184"/>
      <c r="D51" s="2184"/>
      <c r="E51" s="2184"/>
      <c r="F51" s="2185"/>
      <c r="G51" s="2186"/>
      <c r="H51" s="2184"/>
      <c r="I51" s="2187"/>
      <c r="J51" s="2187"/>
      <c r="K51" s="2188"/>
      <c r="L51" s="461"/>
      <c r="M51" s="462"/>
      <c r="N51" s="626"/>
      <c r="O51" s="1520"/>
      <c r="P51" s="459"/>
      <c r="Q51" s="2230"/>
      <c r="R51" s="529"/>
      <c r="T51" s="28"/>
      <c r="U51" s="1221">
        <v>0</v>
      </c>
      <c r="V51" s="1221">
        <v>0</v>
      </c>
      <c r="W51" s="1221">
        <v>0</v>
      </c>
      <c r="X51" s="1221">
        <v>0</v>
      </c>
      <c r="Y51" s="1221">
        <v>0</v>
      </c>
      <c r="Z51" s="1221">
        <v>1.5</v>
      </c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1221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</row>
    <row r="52" spans="1:231" ht="37.5">
      <c r="A52" s="2129" t="s">
        <v>72</v>
      </c>
      <c r="B52" s="2207" t="s">
        <v>293</v>
      </c>
      <c r="C52" s="2130"/>
      <c r="D52" s="2131"/>
      <c r="E52" s="2131"/>
      <c r="F52" s="2132"/>
      <c r="G52" s="2133"/>
      <c r="H52" s="2058">
        <v>300</v>
      </c>
      <c r="I52" s="2134"/>
      <c r="J52" s="2135"/>
      <c r="K52" s="2136"/>
      <c r="L52" s="1902"/>
      <c r="M52" s="1903"/>
      <c r="N52" s="1901"/>
      <c r="O52" s="1904"/>
      <c r="P52" s="1905"/>
      <c r="Q52" s="2223"/>
      <c r="R52" s="1904"/>
      <c r="T52" s="906"/>
      <c r="U52" s="1214" t="b">
        <v>1</v>
      </c>
      <c r="V52" s="1214" t="b">
        <v>1</v>
      </c>
      <c r="W52" s="1214" t="b">
        <v>1</v>
      </c>
      <c r="X52" s="1214" t="b">
        <v>1</v>
      </c>
      <c r="Y52" s="1214">
        <v>2</v>
      </c>
      <c r="Z52" s="1214">
        <v>2</v>
      </c>
      <c r="AA52" s="906"/>
      <c r="AB52" s="906"/>
      <c r="AC52" s="906"/>
      <c r="AD52" s="906"/>
      <c r="AE52" s="906"/>
      <c r="AF52" s="906"/>
      <c r="AG52" s="906"/>
      <c r="AH52" s="906"/>
      <c r="AI52" s="906"/>
      <c r="AJ52" s="906"/>
      <c r="AK52" s="906"/>
      <c r="AL52" s="906"/>
      <c r="AM52" s="906"/>
      <c r="AN52" s="906"/>
      <c r="AO52" s="906"/>
      <c r="AP52" s="906"/>
      <c r="AQ52" s="906"/>
      <c r="AR52" s="906"/>
      <c r="AT52" s="1214" t="s">
        <v>303</v>
      </c>
      <c r="AU52" s="906"/>
      <c r="AV52" s="906"/>
      <c r="AW52" s="906"/>
      <c r="AX52" s="906"/>
      <c r="AY52" s="906"/>
      <c r="AZ52" s="906"/>
      <c r="BA52" s="906"/>
      <c r="BB52" s="906"/>
      <c r="BC52" s="906"/>
      <c r="BD52" s="906"/>
      <c r="BE52" s="906"/>
      <c r="BF52" s="906"/>
      <c r="BG52" s="906"/>
      <c r="BH52" s="906"/>
      <c r="BI52" s="906"/>
      <c r="BJ52" s="906"/>
      <c r="BK52" s="906"/>
      <c r="BL52" s="906"/>
      <c r="BM52" s="906"/>
      <c r="BN52" s="906"/>
      <c r="BO52" s="906"/>
      <c r="BP52" s="906"/>
      <c r="BQ52" s="906"/>
      <c r="BR52" s="906"/>
      <c r="BS52" s="906"/>
      <c r="BT52" s="906"/>
      <c r="BU52" s="906"/>
      <c r="BV52" s="906"/>
      <c r="BW52" s="906"/>
      <c r="BX52" s="906"/>
      <c r="BY52" s="906"/>
      <c r="BZ52" s="906"/>
      <c r="CA52" s="906"/>
      <c r="CB52" s="906"/>
      <c r="CC52" s="906"/>
      <c r="CD52" s="906"/>
      <c r="CE52" s="906"/>
      <c r="CF52" s="906"/>
      <c r="CG52" s="906"/>
      <c r="CH52" s="906"/>
      <c r="CI52" s="906"/>
      <c r="CJ52" s="906"/>
      <c r="CK52" s="906"/>
      <c r="CL52" s="906"/>
      <c r="CM52" s="906"/>
      <c r="CN52" s="906"/>
      <c r="CO52" s="906"/>
      <c r="CP52" s="906"/>
      <c r="CQ52" s="906"/>
      <c r="CR52" s="906"/>
      <c r="CS52" s="906"/>
      <c r="CT52" s="906"/>
      <c r="CU52" s="906"/>
      <c r="CV52" s="906"/>
      <c r="CW52" s="906"/>
      <c r="CX52" s="906"/>
      <c r="CY52" s="906"/>
      <c r="CZ52" s="906"/>
      <c r="DA52" s="906"/>
      <c r="DB52" s="906"/>
      <c r="DC52" s="906"/>
      <c r="DD52" s="906"/>
      <c r="DE52" s="906"/>
      <c r="DF52" s="906"/>
      <c r="DG52" s="906"/>
      <c r="DH52" s="906"/>
      <c r="DI52" s="906"/>
      <c r="DJ52" s="906"/>
      <c r="DK52" s="906"/>
      <c r="DL52" s="906"/>
      <c r="DM52" s="906"/>
      <c r="DN52" s="906"/>
      <c r="DO52" s="906"/>
      <c r="DP52" s="906"/>
      <c r="DQ52" s="906"/>
      <c r="DR52" s="906"/>
      <c r="DS52" s="906"/>
      <c r="DT52" s="906"/>
      <c r="DU52" s="906"/>
      <c r="DV52" s="906"/>
      <c r="DW52" s="906"/>
      <c r="DX52" s="906"/>
      <c r="DY52" s="906"/>
      <c r="DZ52" s="906"/>
      <c r="EA52" s="906"/>
      <c r="EB52" s="906"/>
      <c r="EC52" s="906"/>
      <c r="ED52" s="906"/>
      <c r="EE52" s="906"/>
      <c r="EF52" s="906"/>
      <c r="EG52" s="906"/>
      <c r="EH52" s="906"/>
      <c r="EI52" s="906"/>
      <c r="EJ52" s="906"/>
      <c r="EK52" s="906"/>
      <c r="EL52" s="906"/>
      <c r="EM52" s="906"/>
      <c r="EN52" s="906"/>
      <c r="EO52" s="906"/>
      <c r="EP52" s="906"/>
      <c r="EQ52" s="906"/>
      <c r="ER52" s="906"/>
      <c r="ES52" s="906"/>
      <c r="ET52" s="906"/>
      <c r="EU52" s="906"/>
      <c r="EV52" s="906"/>
      <c r="EW52" s="906"/>
      <c r="EX52" s="906"/>
      <c r="EY52" s="906"/>
      <c r="EZ52" s="906"/>
      <c r="FA52" s="906"/>
      <c r="FB52" s="906"/>
      <c r="FC52" s="906"/>
      <c r="FD52" s="906"/>
      <c r="FE52" s="906"/>
      <c r="FF52" s="906"/>
      <c r="FG52" s="906"/>
      <c r="FH52" s="906"/>
      <c r="FI52" s="906"/>
      <c r="FJ52" s="906"/>
      <c r="FK52" s="906"/>
      <c r="FL52" s="906"/>
      <c r="FM52" s="906"/>
      <c r="FN52" s="906"/>
      <c r="FO52" s="906"/>
      <c r="FP52" s="906"/>
      <c r="FQ52" s="906"/>
      <c r="FR52" s="906"/>
      <c r="FS52" s="906"/>
      <c r="FT52" s="906"/>
      <c r="FU52" s="906"/>
      <c r="FV52" s="906"/>
      <c r="FW52" s="906"/>
      <c r="FX52" s="906"/>
      <c r="FY52" s="906"/>
      <c r="FZ52" s="906"/>
      <c r="GA52" s="906"/>
      <c r="GB52" s="906"/>
      <c r="GC52" s="906"/>
      <c r="GD52" s="906"/>
      <c r="GE52" s="906"/>
      <c r="GF52" s="906"/>
      <c r="GG52" s="906"/>
      <c r="GH52" s="906"/>
      <c r="GI52" s="906"/>
      <c r="GJ52" s="906"/>
      <c r="GK52" s="906"/>
      <c r="GL52" s="906"/>
      <c r="GM52" s="906"/>
      <c r="GN52" s="906"/>
      <c r="GO52" s="906"/>
      <c r="GP52" s="906"/>
      <c r="GQ52" s="906"/>
      <c r="GR52" s="906"/>
      <c r="GS52" s="906"/>
      <c r="GT52" s="906"/>
      <c r="GU52" s="906"/>
      <c r="GV52" s="906"/>
      <c r="GW52" s="906"/>
      <c r="GX52" s="906"/>
      <c r="GY52" s="906"/>
      <c r="GZ52" s="906"/>
      <c r="HA52" s="906"/>
      <c r="HB52" s="906"/>
      <c r="HC52" s="906"/>
      <c r="HD52" s="906"/>
      <c r="HE52" s="906"/>
      <c r="HF52" s="906"/>
      <c r="HG52" s="906"/>
      <c r="HH52" s="906"/>
      <c r="HI52" s="906"/>
      <c r="HJ52" s="906"/>
      <c r="HK52" s="906"/>
      <c r="HL52" s="906"/>
      <c r="HM52" s="906"/>
      <c r="HN52" s="906"/>
      <c r="HO52" s="906"/>
      <c r="HP52" s="906"/>
      <c r="HQ52" s="906"/>
      <c r="HR52" s="906"/>
      <c r="HS52" s="906"/>
      <c r="HT52" s="906"/>
      <c r="HU52" s="906"/>
      <c r="HV52" s="906"/>
      <c r="HW52" s="906"/>
    </row>
    <row r="53" spans="1:231" ht="19.5" thickBot="1">
      <c r="A53" s="1907"/>
      <c r="B53" s="2086" t="s">
        <v>71</v>
      </c>
      <c r="C53" s="78" t="s">
        <v>242</v>
      </c>
      <c r="D53" s="83"/>
      <c r="E53" s="83"/>
      <c r="F53" s="32"/>
      <c r="G53" s="2087">
        <v>2</v>
      </c>
      <c r="H53" s="2026">
        <v>60</v>
      </c>
      <c r="I53" s="1981">
        <v>24</v>
      </c>
      <c r="J53" s="1982">
        <v>16</v>
      </c>
      <c r="K53" s="2008">
        <v>8</v>
      </c>
      <c r="L53" s="116"/>
      <c r="M53" s="317">
        <v>36</v>
      </c>
      <c r="N53" s="307"/>
      <c r="O53" s="300"/>
      <c r="P53" s="428"/>
      <c r="Q53" s="2225">
        <v>3</v>
      </c>
      <c r="R53" s="372"/>
      <c r="T53" s="28"/>
      <c r="U53" s="1214" t="b">
        <v>1</v>
      </c>
      <c r="V53" s="1214" t="b">
        <v>1</v>
      </c>
      <c r="W53" s="1214" t="b">
        <v>1</v>
      </c>
      <c r="X53" s="1214" t="b">
        <v>1</v>
      </c>
      <c r="Y53" s="1214" t="b">
        <v>1</v>
      </c>
      <c r="Z53" s="1214" t="b">
        <v>0</v>
      </c>
      <c r="AA53" s="1443"/>
      <c r="AB53" s="1443"/>
      <c r="AC53" s="1443"/>
      <c r="AD53" s="1443"/>
      <c r="AE53" s="1443"/>
      <c r="AF53" s="1443"/>
      <c r="AG53" s="1443"/>
      <c r="AH53" s="1443"/>
      <c r="AI53" s="1443"/>
      <c r="AJ53" s="1443"/>
      <c r="AK53" s="1443"/>
      <c r="AL53" s="1443"/>
      <c r="AM53" s="1443"/>
      <c r="AN53" s="1443"/>
      <c r="AO53" s="1443"/>
      <c r="AP53" s="1443"/>
      <c r="AQ53" s="1443"/>
      <c r="AR53" s="1443"/>
      <c r="AS53" s="2092"/>
      <c r="AT53" s="1443"/>
      <c r="AU53" s="1443"/>
      <c r="AV53" s="1443"/>
      <c r="AW53" s="1443"/>
      <c r="AX53" s="1443"/>
      <c r="AY53" s="1443"/>
      <c r="AZ53" s="1443"/>
      <c r="BA53" s="1443"/>
      <c r="BB53" s="1443"/>
      <c r="BC53" s="1443"/>
      <c r="BD53" s="1443"/>
      <c r="BE53" s="1443"/>
      <c r="BF53" s="1443"/>
      <c r="BG53" s="1443"/>
      <c r="BH53" s="1443"/>
      <c r="BI53" s="1443"/>
      <c r="BJ53" s="1443"/>
      <c r="BK53" s="1443"/>
      <c r="BL53" s="1443"/>
      <c r="BM53" s="1443"/>
      <c r="BN53" s="1443"/>
      <c r="BO53" s="1443"/>
      <c r="BP53" s="1443"/>
      <c r="BQ53" s="1443"/>
      <c r="BR53" s="1443"/>
      <c r="BS53" s="1443"/>
      <c r="BT53" s="1443"/>
      <c r="BU53" s="1443"/>
      <c r="BV53" s="1443"/>
      <c r="BW53" s="1443"/>
      <c r="BX53" s="1443"/>
      <c r="BY53" s="1443"/>
      <c r="BZ53" s="1443"/>
      <c r="CA53" s="1443"/>
      <c r="CB53" s="1443"/>
      <c r="CC53" s="1443"/>
      <c r="CD53" s="1443"/>
      <c r="CE53" s="1443"/>
      <c r="CF53" s="1443"/>
      <c r="CG53" s="1443"/>
      <c r="CH53" s="1443"/>
      <c r="CI53" s="1443"/>
      <c r="CJ53" s="1443"/>
      <c r="CK53" s="1443"/>
      <c r="CL53" s="1443"/>
      <c r="CM53" s="1443"/>
      <c r="CN53" s="1443"/>
      <c r="CO53" s="1443"/>
      <c r="CP53" s="1443"/>
      <c r="CQ53" s="1443"/>
      <c r="CR53" s="1443"/>
      <c r="CS53" s="1443"/>
      <c r="CT53" s="1443"/>
      <c r="CU53" s="1443"/>
      <c r="CV53" s="1443"/>
      <c r="CW53" s="1443"/>
      <c r="CX53" s="1443"/>
      <c r="CY53" s="1443"/>
      <c r="CZ53" s="1443"/>
      <c r="DA53" s="1443"/>
      <c r="DB53" s="1443"/>
      <c r="DC53" s="1443"/>
      <c r="DD53" s="1443"/>
      <c r="DE53" s="1443"/>
      <c r="DF53" s="1443"/>
      <c r="DG53" s="1443"/>
      <c r="DH53" s="1443"/>
      <c r="DI53" s="1443"/>
      <c r="DJ53" s="1443"/>
      <c r="DK53" s="1443"/>
      <c r="DL53" s="1443"/>
      <c r="DM53" s="1443"/>
      <c r="DN53" s="1443"/>
      <c r="DO53" s="1443"/>
      <c r="DP53" s="1443"/>
      <c r="DQ53" s="1443"/>
      <c r="DR53" s="1443"/>
      <c r="DS53" s="1443"/>
      <c r="DT53" s="1443"/>
      <c r="DU53" s="1443"/>
      <c r="DV53" s="1443"/>
      <c r="DW53" s="1443"/>
      <c r="DX53" s="1443"/>
      <c r="DY53" s="1443"/>
      <c r="DZ53" s="1443"/>
      <c r="EA53" s="1443"/>
      <c r="EB53" s="1443"/>
      <c r="EC53" s="1443"/>
      <c r="ED53" s="1443"/>
      <c r="EE53" s="1443"/>
      <c r="EF53" s="1443"/>
      <c r="EG53" s="1443"/>
      <c r="EH53" s="1443"/>
      <c r="EI53" s="1443"/>
      <c r="EJ53" s="1443"/>
      <c r="EK53" s="1443"/>
      <c r="EL53" s="1443"/>
      <c r="EM53" s="1443"/>
      <c r="EN53" s="1443"/>
      <c r="EO53" s="1443"/>
      <c r="EP53" s="1443"/>
      <c r="EQ53" s="1443"/>
      <c r="ER53" s="1443"/>
      <c r="ES53" s="1443"/>
      <c r="ET53" s="1443"/>
      <c r="EU53" s="1443"/>
      <c r="EV53" s="1443"/>
      <c r="EW53" s="1443"/>
      <c r="EX53" s="1443"/>
      <c r="EY53" s="1443"/>
      <c r="EZ53" s="1443"/>
      <c r="FA53" s="1443"/>
      <c r="FB53" s="1443"/>
      <c r="FC53" s="1443"/>
      <c r="FD53" s="1443"/>
      <c r="FE53" s="1443"/>
      <c r="FF53" s="1443"/>
      <c r="FG53" s="1443"/>
      <c r="FH53" s="1443"/>
      <c r="FI53" s="1443"/>
      <c r="FJ53" s="1443"/>
      <c r="FK53" s="1443"/>
      <c r="FL53" s="1443"/>
      <c r="FM53" s="1443"/>
      <c r="FN53" s="1443"/>
      <c r="FO53" s="1443"/>
      <c r="FP53" s="1443"/>
      <c r="FQ53" s="1443"/>
      <c r="FR53" s="1443"/>
      <c r="FS53" s="1443"/>
      <c r="FT53" s="1443"/>
      <c r="FU53" s="1443"/>
      <c r="FV53" s="1443"/>
      <c r="FW53" s="1443"/>
      <c r="FX53" s="1443"/>
      <c r="FY53" s="1443"/>
      <c r="FZ53" s="1443"/>
      <c r="GA53" s="1443"/>
      <c r="GB53" s="1443"/>
      <c r="GC53" s="1443"/>
      <c r="GD53" s="1443"/>
      <c r="GE53" s="1443"/>
      <c r="GF53" s="1443"/>
      <c r="GG53" s="1443"/>
      <c r="GH53" s="1443"/>
      <c r="GI53" s="1443"/>
      <c r="GJ53" s="1443"/>
      <c r="GK53" s="1443"/>
      <c r="GL53" s="1443"/>
      <c r="GM53" s="1443"/>
      <c r="GN53" s="1443"/>
      <c r="GO53" s="1443"/>
      <c r="GP53" s="1443"/>
      <c r="GQ53" s="1443"/>
      <c r="GR53" s="1443"/>
      <c r="GS53" s="1443"/>
      <c r="GT53" s="1443"/>
      <c r="GU53" s="1443"/>
      <c r="GV53" s="1443"/>
      <c r="GW53" s="1443"/>
      <c r="GX53" s="1443"/>
      <c r="GY53" s="1443"/>
      <c r="GZ53" s="1443"/>
      <c r="HA53" s="1443"/>
      <c r="HB53" s="1443"/>
      <c r="HC53" s="1443"/>
      <c r="HD53" s="1443"/>
      <c r="HE53" s="1443"/>
      <c r="HF53" s="1443"/>
      <c r="HG53" s="1443"/>
      <c r="HH53" s="1443"/>
      <c r="HI53" s="1443"/>
      <c r="HJ53" s="1443"/>
      <c r="HK53" s="1443"/>
      <c r="HL53" s="1443"/>
      <c r="HM53" s="1443"/>
      <c r="HN53" s="1443"/>
      <c r="HO53" s="1443"/>
      <c r="HP53" s="1443"/>
      <c r="HQ53" s="1443"/>
      <c r="HR53" s="1443"/>
      <c r="HS53" s="1443"/>
      <c r="HT53" s="1443"/>
      <c r="HU53" s="1443"/>
      <c r="HV53" s="1443"/>
      <c r="HW53" s="1443"/>
    </row>
    <row r="54" spans="1:231" ht="18.75">
      <c r="A54" s="2189" t="s">
        <v>81</v>
      </c>
      <c r="B54" s="2212" t="s">
        <v>204</v>
      </c>
      <c r="C54" s="1934" t="s">
        <v>242</v>
      </c>
      <c r="D54" s="1912"/>
      <c r="E54" s="1912"/>
      <c r="F54" s="2190"/>
      <c r="G54" s="2191">
        <v>2</v>
      </c>
      <c r="H54" s="2192">
        <v>60</v>
      </c>
      <c r="I54" s="2193">
        <v>32</v>
      </c>
      <c r="J54" s="2194">
        <v>16</v>
      </c>
      <c r="K54" s="2195">
        <v>16</v>
      </c>
      <c r="L54" s="870"/>
      <c r="M54" s="690">
        <v>28</v>
      </c>
      <c r="N54" s="306"/>
      <c r="O54" s="691"/>
      <c r="P54" s="692"/>
      <c r="Q54" s="2231">
        <v>4</v>
      </c>
      <c r="R54" s="433"/>
      <c r="T54" s="28"/>
      <c r="U54" s="1214" t="b">
        <v>1</v>
      </c>
      <c r="V54" s="1214" t="b">
        <v>1</v>
      </c>
      <c r="W54" s="1214" t="b">
        <v>1</v>
      </c>
      <c r="X54" s="1214" t="b">
        <v>1</v>
      </c>
      <c r="Y54" s="1214" t="b">
        <v>1</v>
      </c>
      <c r="Z54" s="1214" t="b">
        <v>0</v>
      </c>
      <c r="AA54" s="1443"/>
      <c r="AB54" s="1443"/>
      <c r="AC54" s="1443"/>
      <c r="AD54" s="1443"/>
      <c r="AE54" s="1443"/>
      <c r="AF54" s="1443"/>
      <c r="AG54" s="1443"/>
      <c r="AH54" s="1443"/>
      <c r="AI54" s="1443"/>
      <c r="AJ54" s="1443"/>
      <c r="AK54" s="1443"/>
      <c r="AL54" s="1443"/>
      <c r="AM54" s="1443"/>
      <c r="AN54" s="1443"/>
      <c r="AO54" s="1443"/>
      <c r="AP54" s="1443"/>
      <c r="AQ54" s="1443"/>
      <c r="AR54" s="1443"/>
      <c r="AS54" s="2092"/>
      <c r="AT54" s="1443"/>
      <c r="AU54" s="1443"/>
      <c r="AV54" s="1443"/>
      <c r="AW54" s="1443"/>
      <c r="AX54" s="1443"/>
      <c r="AY54" s="1443"/>
      <c r="AZ54" s="1443"/>
      <c r="BA54" s="1443"/>
      <c r="BB54" s="1443"/>
      <c r="BC54" s="1443"/>
      <c r="BD54" s="1443"/>
      <c r="BE54" s="1443"/>
      <c r="BF54" s="1443"/>
      <c r="BG54" s="1443"/>
      <c r="BH54" s="1443"/>
      <c r="BI54" s="1443"/>
      <c r="BJ54" s="1443"/>
      <c r="BK54" s="1443"/>
      <c r="BL54" s="1443"/>
      <c r="BM54" s="1443"/>
      <c r="BN54" s="1443"/>
      <c r="BO54" s="1443"/>
      <c r="BP54" s="1443"/>
      <c r="BQ54" s="1443"/>
      <c r="BR54" s="1443"/>
      <c r="BS54" s="1443"/>
      <c r="BT54" s="1443"/>
      <c r="BU54" s="1443"/>
      <c r="BV54" s="1443"/>
      <c r="BW54" s="1443"/>
      <c r="BX54" s="1443"/>
      <c r="BY54" s="1443"/>
      <c r="BZ54" s="1443"/>
      <c r="CA54" s="1443"/>
      <c r="CB54" s="1443"/>
      <c r="CC54" s="1443"/>
      <c r="CD54" s="1443"/>
      <c r="CE54" s="1443"/>
      <c r="CF54" s="1443"/>
      <c r="CG54" s="1443"/>
      <c r="CH54" s="1443"/>
      <c r="CI54" s="1443"/>
      <c r="CJ54" s="1443"/>
      <c r="CK54" s="1443"/>
      <c r="CL54" s="1443"/>
      <c r="CM54" s="1443"/>
      <c r="CN54" s="1443"/>
      <c r="CO54" s="1443"/>
      <c r="CP54" s="1443"/>
      <c r="CQ54" s="1443"/>
      <c r="CR54" s="1443"/>
      <c r="CS54" s="1443"/>
      <c r="CT54" s="1443"/>
      <c r="CU54" s="1443"/>
      <c r="CV54" s="1443"/>
      <c r="CW54" s="1443"/>
      <c r="CX54" s="1443"/>
      <c r="CY54" s="1443"/>
      <c r="CZ54" s="1443"/>
      <c r="DA54" s="1443"/>
      <c r="DB54" s="1443"/>
      <c r="DC54" s="1443"/>
      <c r="DD54" s="1443"/>
      <c r="DE54" s="1443"/>
      <c r="DF54" s="1443"/>
      <c r="DG54" s="1443"/>
      <c r="DH54" s="1443"/>
      <c r="DI54" s="1443"/>
      <c r="DJ54" s="1443"/>
      <c r="DK54" s="1443"/>
      <c r="DL54" s="1443"/>
      <c r="DM54" s="1443"/>
      <c r="DN54" s="1443"/>
      <c r="DO54" s="1443"/>
      <c r="DP54" s="1443"/>
      <c r="DQ54" s="1443"/>
      <c r="DR54" s="1443"/>
      <c r="DS54" s="1443"/>
      <c r="DT54" s="1443"/>
      <c r="DU54" s="1443"/>
      <c r="DV54" s="1443"/>
      <c r="DW54" s="1443"/>
      <c r="DX54" s="1443"/>
      <c r="DY54" s="1443"/>
      <c r="DZ54" s="1443"/>
      <c r="EA54" s="1443"/>
      <c r="EB54" s="1443"/>
      <c r="EC54" s="1443"/>
      <c r="ED54" s="1443"/>
      <c r="EE54" s="1443"/>
      <c r="EF54" s="1443"/>
      <c r="EG54" s="1443"/>
      <c r="EH54" s="1443"/>
      <c r="EI54" s="1443"/>
      <c r="EJ54" s="1443"/>
      <c r="EK54" s="1443"/>
      <c r="EL54" s="1443"/>
      <c r="EM54" s="1443"/>
      <c r="EN54" s="1443"/>
      <c r="EO54" s="1443"/>
      <c r="EP54" s="1443"/>
      <c r="EQ54" s="1443"/>
      <c r="ER54" s="1443"/>
      <c r="ES54" s="1443"/>
      <c r="ET54" s="1443"/>
      <c r="EU54" s="1443"/>
      <c r="EV54" s="1443"/>
      <c r="EW54" s="1443"/>
      <c r="EX54" s="1443"/>
      <c r="EY54" s="1443"/>
      <c r="EZ54" s="1443"/>
      <c r="FA54" s="1443"/>
      <c r="FB54" s="1443"/>
      <c r="FC54" s="1443"/>
      <c r="FD54" s="1443"/>
      <c r="FE54" s="1443"/>
      <c r="FF54" s="1443"/>
      <c r="FG54" s="1443"/>
      <c r="FH54" s="1443"/>
      <c r="FI54" s="1443"/>
      <c r="FJ54" s="1443"/>
      <c r="FK54" s="1443"/>
      <c r="FL54" s="1443"/>
      <c r="FM54" s="1443"/>
      <c r="FN54" s="1443"/>
      <c r="FO54" s="1443"/>
      <c r="FP54" s="1443"/>
      <c r="FQ54" s="1443"/>
      <c r="FR54" s="1443"/>
      <c r="FS54" s="1443"/>
      <c r="FT54" s="1443"/>
      <c r="FU54" s="1443"/>
      <c r="FV54" s="1443"/>
      <c r="FW54" s="1443"/>
      <c r="FX54" s="1443"/>
      <c r="FY54" s="1443"/>
      <c r="FZ54" s="1443"/>
      <c r="GA54" s="1443"/>
      <c r="GB54" s="1443"/>
      <c r="GC54" s="1443"/>
      <c r="GD54" s="1443"/>
      <c r="GE54" s="1443"/>
      <c r="GF54" s="1443"/>
      <c r="GG54" s="1443"/>
      <c r="GH54" s="1443"/>
      <c r="GI54" s="1443"/>
      <c r="GJ54" s="1443"/>
      <c r="GK54" s="1443"/>
      <c r="GL54" s="1443"/>
      <c r="GM54" s="1443"/>
      <c r="GN54" s="1443"/>
      <c r="GO54" s="1443"/>
      <c r="GP54" s="1443"/>
      <c r="GQ54" s="1443"/>
      <c r="GR54" s="1443"/>
      <c r="GS54" s="1443"/>
      <c r="GT54" s="1443"/>
      <c r="GU54" s="1443"/>
      <c r="GV54" s="1443"/>
      <c r="GW54" s="1443"/>
      <c r="GX54" s="1443"/>
      <c r="GY54" s="1443"/>
      <c r="GZ54" s="1443"/>
      <c r="HA54" s="1443"/>
      <c r="HB54" s="1443"/>
      <c r="HC54" s="1443"/>
      <c r="HD54" s="1443"/>
      <c r="HE54" s="1443"/>
      <c r="HF54" s="1443"/>
      <c r="HG54" s="1443"/>
      <c r="HH54" s="1443"/>
      <c r="HI54" s="1443"/>
      <c r="HJ54" s="1443"/>
      <c r="HK54" s="1443"/>
      <c r="HL54" s="1443"/>
      <c r="HM54" s="1443"/>
      <c r="HN54" s="1443"/>
      <c r="HO54" s="1443"/>
      <c r="HP54" s="1443"/>
      <c r="HQ54" s="1443"/>
      <c r="HR54" s="1443"/>
      <c r="HS54" s="1443"/>
      <c r="HT54" s="1443"/>
      <c r="HU54" s="1443"/>
      <c r="HV54" s="1443"/>
      <c r="HW54" s="1443"/>
    </row>
    <row r="55" spans="1:231" ht="37.5">
      <c r="A55" s="1907"/>
      <c r="B55" s="2206" t="s">
        <v>205</v>
      </c>
      <c r="C55" s="1945"/>
      <c r="D55" s="828"/>
      <c r="E55" s="828" t="s">
        <v>242</v>
      </c>
      <c r="F55" s="2196"/>
      <c r="G55" s="2197">
        <v>0.5</v>
      </c>
      <c r="H55" s="2198">
        <v>15</v>
      </c>
      <c r="I55" s="2126">
        <v>8</v>
      </c>
      <c r="J55" s="2127"/>
      <c r="K55" s="2128"/>
      <c r="L55" s="674">
        <v>8</v>
      </c>
      <c r="M55" s="318">
        <v>7</v>
      </c>
      <c r="N55" s="826"/>
      <c r="O55" s="1803"/>
      <c r="P55" s="1804"/>
      <c r="Q55" s="2222">
        <v>1</v>
      </c>
      <c r="R55" s="698"/>
      <c r="T55" s="28"/>
      <c r="U55" s="1214" t="b">
        <v>1</v>
      </c>
      <c r="V55" s="1214" t="b">
        <v>1</v>
      </c>
      <c r="W55" s="1214" t="b">
        <v>1</v>
      </c>
      <c r="X55" s="1214" t="b">
        <v>1</v>
      </c>
      <c r="Y55" s="1214" t="b">
        <v>1</v>
      </c>
      <c r="Z55" s="1214" t="b">
        <v>0</v>
      </c>
      <c r="AA55" s="1443"/>
      <c r="AB55" s="1443"/>
      <c r="AC55" s="1443"/>
      <c r="AD55" s="1443"/>
      <c r="AE55" s="1443"/>
      <c r="AF55" s="1443"/>
      <c r="AG55" s="1443"/>
      <c r="AH55" s="1443"/>
      <c r="AI55" s="1443"/>
      <c r="AJ55" s="1443"/>
      <c r="AK55" s="1443"/>
      <c r="AL55" s="1443"/>
      <c r="AM55" s="1443"/>
      <c r="AN55" s="1443"/>
      <c r="AO55" s="1443"/>
      <c r="AP55" s="1443"/>
      <c r="AQ55" s="1443"/>
      <c r="AR55" s="1443"/>
      <c r="AS55" s="2092"/>
      <c r="AT55" s="1443"/>
      <c r="AU55" s="1443"/>
      <c r="AV55" s="1443"/>
      <c r="AW55" s="1443"/>
      <c r="AX55" s="1443"/>
      <c r="AY55" s="1443"/>
      <c r="AZ55" s="1443"/>
      <c r="BA55" s="1443"/>
      <c r="BB55" s="1443"/>
      <c r="BC55" s="1443"/>
      <c r="BD55" s="1443"/>
      <c r="BE55" s="1443"/>
      <c r="BF55" s="1443"/>
      <c r="BG55" s="1443"/>
      <c r="BH55" s="1443"/>
      <c r="BI55" s="1443"/>
      <c r="BJ55" s="1443"/>
      <c r="BK55" s="1443"/>
      <c r="BL55" s="1443"/>
      <c r="BM55" s="1443"/>
      <c r="BN55" s="1443"/>
      <c r="BO55" s="1443"/>
      <c r="BP55" s="1443"/>
      <c r="BQ55" s="1443"/>
      <c r="BR55" s="1443"/>
      <c r="BS55" s="1443"/>
      <c r="BT55" s="1443"/>
      <c r="BU55" s="1443"/>
      <c r="BV55" s="1443"/>
      <c r="BW55" s="1443"/>
      <c r="BX55" s="1443"/>
      <c r="BY55" s="1443"/>
      <c r="BZ55" s="1443"/>
      <c r="CA55" s="1443"/>
      <c r="CB55" s="1443"/>
      <c r="CC55" s="1443"/>
      <c r="CD55" s="1443"/>
      <c r="CE55" s="1443"/>
      <c r="CF55" s="1443"/>
      <c r="CG55" s="1443"/>
      <c r="CH55" s="1443"/>
      <c r="CI55" s="1443"/>
      <c r="CJ55" s="1443"/>
      <c r="CK55" s="1443"/>
      <c r="CL55" s="1443"/>
      <c r="CM55" s="1443"/>
      <c r="CN55" s="1443"/>
      <c r="CO55" s="1443"/>
      <c r="CP55" s="1443"/>
      <c r="CQ55" s="1443"/>
      <c r="CR55" s="1443"/>
      <c r="CS55" s="1443"/>
      <c r="CT55" s="1443"/>
      <c r="CU55" s="1443"/>
      <c r="CV55" s="1443"/>
      <c r="CW55" s="1443"/>
      <c r="CX55" s="1443"/>
      <c r="CY55" s="1443"/>
      <c r="CZ55" s="1443"/>
      <c r="DA55" s="1443"/>
      <c r="DB55" s="1443"/>
      <c r="DC55" s="1443"/>
      <c r="DD55" s="1443"/>
      <c r="DE55" s="1443"/>
      <c r="DF55" s="1443"/>
      <c r="DG55" s="1443"/>
      <c r="DH55" s="1443"/>
      <c r="DI55" s="1443"/>
      <c r="DJ55" s="1443"/>
      <c r="DK55" s="1443"/>
      <c r="DL55" s="1443"/>
      <c r="DM55" s="1443"/>
      <c r="DN55" s="1443"/>
      <c r="DO55" s="1443"/>
      <c r="DP55" s="1443"/>
      <c r="DQ55" s="1443"/>
      <c r="DR55" s="1443"/>
      <c r="DS55" s="1443"/>
      <c r="DT55" s="1443"/>
      <c r="DU55" s="1443"/>
      <c r="DV55" s="1443"/>
      <c r="DW55" s="1443"/>
      <c r="DX55" s="1443"/>
      <c r="DY55" s="1443"/>
      <c r="DZ55" s="1443"/>
      <c r="EA55" s="1443"/>
      <c r="EB55" s="1443"/>
      <c r="EC55" s="1443"/>
      <c r="ED55" s="1443"/>
      <c r="EE55" s="1443"/>
      <c r="EF55" s="1443"/>
      <c r="EG55" s="1443"/>
      <c r="EH55" s="1443"/>
      <c r="EI55" s="1443"/>
      <c r="EJ55" s="1443"/>
      <c r="EK55" s="1443"/>
      <c r="EL55" s="1443"/>
      <c r="EM55" s="1443"/>
      <c r="EN55" s="1443"/>
      <c r="EO55" s="1443"/>
      <c r="EP55" s="1443"/>
      <c r="EQ55" s="1443"/>
      <c r="ER55" s="1443"/>
      <c r="ES55" s="1443"/>
      <c r="ET55" s="1443"/>
      <c r="EU55" s="1443"/>
      <c r="EV55" s="1443"/>
      <c r="EW55" s="1443"/>
      <c r="EX55" s="1443"/>
      <c r="EY55" s="1443"/>
      <c r="EZ55" s="1443"/>
      <c r="FA55" s="1443"/>
      <c r="FB55" s="1443"/>
      <c r="FC55" s="1443"/>
      <c r="FD55" s="1443"/>
      <c r="FE55" s="1443"/>
      <c r="FF55" s="1443"/>
      <c r="FG55" s="1443"/>
      <c r="FH55" s="1443"/>
      <c r="FI55" s="1443"/>
      <c r="FJ55" s="1443"/>
      <c r="FK55" s="1443"/>
      <c r="FL55" s="1443"/>
      <c r="FM55" s="1443"/>
      <c r="FN55" s="1443"/>
      <c r="FO55" s="1443"/>
      <c r="FP55" s="1443"/>
      <c r="FQ55" s="1443"/>
      <c r="FR55" s="1443"/>
      <c r="FS55" s="1443"/>
      <c r="FT55" s="1443"/>
      <c r="FU55" s="1443"/>
      <c r="FV55" s="1443"/>
      <c r="FW55" s="1443"/>
      <c r="FX55" s="1443"/>
      <c r="FY55" s="1443"/>
      <c r="FZ55" s="1443"/>
      <c r="GA55" s="1443"/>
      <c r="GB55" s="1443"/>
      <c r="GC55" s="1443"/>
      <c r="GD55" s="1443"/>
      <c r="GE55" s="1443"/>
      <c r="GF55" s="1443"/>
      <c r="GG55" s="1443"/>
      <c r="GH55" s="1443"/>
      <c r="GI55" s="1443"/>
      <c r="GJ55" s="1443"/>
      <c r="GK55" s="1443"/>
      <c r="GL55" s="1443"/>
      <c r="GM55" s="1443"/>
      <c r="GN55" s="1443"/>
      <c r="GO55" s="1443"/>
      <c r="GP55" s="1443"/>
      <c r="GQ55" s="1443"/>
      <c r="GR55" s="1443"/>
      <c r="GS55" s="1443"/>
      <c r="GT55" s="1443"/>
      <c r="GU55" s="1443"/>
      <c r="GV55" s="1443"/>
      <c r="GW55" s="1443"/>
      <c r="GX55" s="1443"/>
      <c r="GY55" s="1443"/>
      <c r="GZ55" s="1443"/>
      <c r="HA55" s="1443"/>
      <c r="HB55" s="1443"/>
      <c r="HC55" s="1443"/>
      <c r="HD55" s="1443"/>
      <c r="HE55" s="1443"/>
      <c r="HF55" s="1443"/>
      <c r="HG55" s="1443"/>
      <c r="HH55" s="1443"/>
      <c r="HI55" s="1443"/>
      <c r="HJ55" s="1443"/>
      <c r="HK55" s="1443"/>
      <c r="HL55" s="1443"/>
      <c r="HM55" s="1443"/>
      <c r="HN55" s="1443"/>
      <c r="HO55" s="1443"/>
      <c r="HP55" s="1443"/>
      <c r="HQ55" s="1443"/>
      <c r="HR55" s="1443"/>
      <c r="HS55" s="1443"/>
      <c r="HT55" s="1443"/>
      <c r="HU55" s="1443"/>
      <c r="HV55" s="1443"/>
      <c r="HW55" s="1443"/>
    </row>
    <row r="56" spans="7:17" ht="18.75">
      <c r="G56" s="1356">
        <f>SUM(G44:G55)</f>
        <v>21</v>
      </c>
      <c r="Q56" s="1242">
        <f>SUM(Q45:Q55)</f>
        <v>14</v>
      </c>
    </row>
    <row r="60" ht="18.75">
      <c r="C60" s="2400">
        <f>9*0.2</f>
        <v>1.8</v>
      </c>
    </row>
    <row r="61" ht="18.75">
      <c r="C61" s="2400">
        <v>2.5</v>
      </c>
    </row>
    <row r="62" ht="18.75">
      <c r="C62" s="2400">
        <f>SUM(C60:C61)</f>
        <v>4.3</v>
      </c>
    </row>
    <row r="63" ht="18.75">
      <c r="C63" s="1356">
        <f>60-4.3</f>
        <v>55.7</v>
      </c>
    </row>
  </sheetData>
  <sheetProtection selectLockedCells="1" selectUnlockedCells="1"/>
  <mergeCells count="24">
    <mergeCell ref="A9:AS9"/>
    <mergeCell ref="I3:L3"/>
    <mergeCell ref="M3:M7"/>
    <mergeCell ref="K4:K7"/>
    <mergeCell ref="AS2:AS7"/>
    <mergeCell ref="A51:B51"/>
    <mergeCell ref="C3:C7"/>
    <mergeCell ref="D3:D7"/>
    <mergeCell ref="E3:F4"/>
    <mergeCell ref="E5:E7"/>
    <mergeCell ref="A43:AS43"/>
    <mergeCell ref="A27:AS27"/>
    <mergeCell ref="N2:Y7"/>
    <mergeCell ref="I4:I7"/>
    <mergeCell ref="F5:F7"/>
    <mergeCell ref="A1:Y1"/>
    <mergeCell ref="A2:A7"/>
    <mergeCell ref="B2:B7"/>
    <mergeCell ref="C2:F2"/>
    <mergeCell ref="G2:G7"/>
    <mergeCell ref="J4:J7"/>
    <mergeCell ref="H2:L2"/>
    <mergeCell ref="H3:H7"/>
    <mergeCell ref="L4:L7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7"/>
  <sheetViews>
    <sheetView view="pageBreakPreview" zoomScale="60" zoomScaleNormal="50" zoomScalePageLayoutView="0" workbookViewId="0" topLeftCell="A1">
      <selection activeCell="A2" sqref="A2:A7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customWidth="1"/>
    <col min="8" max="8" width="10.125" style="26" hidden="1" customWidth="1"/>
    <col min="9" max="9" width="9.00390625" style="25" customWidth="1"/>
    <col min="10" max="10" width="8.25390625" style="25" customWidth="1"/>
    <col min="11" max="12" width="7.375" style="25" customWidth="1"/>
    <col min="13" max="13" width="7.375" style="25" hidden="1" customWidth="1"/>
    <col min="14" max="14" width="17.375" style="25" customWidth="1"/>
    <col min="15" max="15" width="7.625" style="25" hidden="1" customWidth="1"/>
    <col min="16" max="16" width="6.625" style="25" hidden="1" customWidth="1"/>
    <col min="17" max="17" width="9.25390625" style="25" hidden="1" customWidth="1"/>
    <col min="18" max="18" width="7.75390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40.625" style="25" customWidth="1"/>
    <col min="39" max="44" width="9.125" style="1225" customWidth="1"/>
    <col min="45" max="16384" width="9.125" style="25" customWidth="1"/>
  </cols>
  <sheetData>
    <row r="1" spans="1:44" s="906" customFormat="1" ht="19.5" thickBot="1">
      <c r="A1" s="3114" t="s">
        <v>260</v>
      </c>
      <c r="B1" s="3115"/>
      <c r="C1" s="3115"/>
      <c r="D1" s="3115"/>
      <c r="E1" s="3115"/>
      <c r="F1" s="3115"/>
      <c r="G1" s="3115"/>
      <c r="H1" s="3115"/>
      <c r="I1" s="3115"/>
      <c r="J1" s="3115"/>
      <c r="K1" s="3115"/>
      <c r="L1" s="3115"/>
      <c r="M1" s="3115"/>
      <c r="N1" s="3116"/>
      <c r="O1" s="3116"/>
      <c r="P1" s="3116"/>
      <c r="Q1" s="3116"/>
      <c r="R1" s="3116"/>
      <c r="S1" s="3116"/>
      <c r="T1" s="3116"/>
      <c r="U1" s="3116"/>
      <c r="V1" s="3116"/>
      <c r="W1" s="3116"/>
      <c r="X1" s="3116"/>
      <c r="Y1" s="3117"/>
      <c r="AM1" s="1214"/>
      <c r="AN1" s="1214"/>
      <c r="AO1" s="1214"/>
      <c r="AP1" s="1214"/>
      <c r="AQ1" s="1214"/>
      <c r="AR1" s="1214"/>
    </row>
    <row r="2" spans="1:44" s="906" customFormat="1" ht="39.75" customHeight="1" thickBot="1">
      <c r="A2" s="3118" t="s">
        <v>41</v>
      </c>
      <c r="B2" s="3331" t="s">
        <v>42</v>
      </c>
      <c r="C2" s="3332" t="s">
        <v>238</v>
      </c>
      <c r="D2" s="3333"/>
      <c r="E2" s="3333"/>
      <c r="F2" s="3334"/>
      <c r="G2" s="3335" t="s">
        <v>43</v>
      </c>
      <c r="H2" s="3338" t="s">
        <v>44</v>
      </c>
      <c r="I2" s="3338"/>
      <c r="J2" s="3338"/>
      <c r="K2" s="3338"/>
      <c r="L2" s="3338"/>
      <c r="M2" s="907"/>
      <c r="N2" s="3297"/>
      <c r="O2" s="3298"/>
      <c r="P2" s="3298"/>
      <c r="Q2" s="3298"/>
      <c r="R2" s="3298"/>
      <c r="S2" s="3298"/>
      <c r="T2" s="3298"/>
      <c r="U2" s="3298"/>
      <c r="V2" s="3298"/>
      <c r="W2" s="3298"/>
      <c r="X2" s="3298"/>
      <c r="Y2" s="3299"/>
      <c r="AL2" s="3108" t="s">
        <v>259</v>
      </c>
      <c r="AM2" s="1227"/>
      <c r="AN2" s="1214"/>
      <c r="AO2" s="1214"/>
      <c r="AP2" s="1214"/>
      <c r="AQ2" s="1214"/>
      <c r="AR2" s="1214"/>
    </row>
    <row r="3" spans="1:44" s="906" customFormat="1" ht="12.75" customHeight="1" thickBot="1">
      <c r="A3" s="3118"/>
      <c r="B3" s="3331"/>
      <c r="C3" s="3311" t="s">
        <v>110</v>
      </c>
      <c r="D3" s="3311" t="s">
        <v>111</v>
      </c>
      <c r="E3" s="3301" t="s">
        <v>112</v>
      </c>
      <c r="F3" s="3302"/>
      <c r="G3" s="3336"/>
      <c r="H3" s="3323" t="s">
        <v>46</v>
      </c>
      <c r="I3" s="3324" t="s">
        <v>47</v>
      </c>
      <c r="J3" s="3324"/>
      <c r="K3" s="3324"/>
      <c r="L3" s="3324"/>
      <c r="M3" s="3325" t="s">
        <v>48</v>
      </c>
      <c r="N3" s="3300" t="s">
        <v>49</v>
      </c>
      <c r="O3" s="3300"/>
      <c r="P3" s="3300"/>
      <c r="Q3" s="3300" t="s">
        <v>50</v>
      </c>
      <c r="R3" s="3300"/>
      <c r="S3" s="3300"/>
      <c r="T3" s="3300" t="s">
        <v>51</v>
      </c>
      <c r="U3" s="3300"/>
      <c r="V3" s="3300"/>
      <c r="W3" s="3300" t="s">
        <v>52</v>
      </c>
      <c r="X3" s="3300"/>
      <c r="Y3" s="3300"/>
      <c r="AL3" s="3108"/>
      <c r="AM3" s="1227"/>
      <c r="AN3" s="1214"/>
      <c r="AO3" s="1214"/>
      <c r="AP3" s="1214"/>
      <c r="AQ3" s="1214"/>
      <c r="AR3" s="1214"/>
    </row>
    <row r="4" spans="1:44" s="906" customFormat="1" ht="32.25" customHeight="1" thickBot="1">
      <c r="A4" s="3118"/>
      <c r="B4" s="3331"/>
      <c r="C4" s="3312"/>
      <c r="D4" s="3312"/>
      <c r="E4" s="3303"/>
      <c r="F4" s="3304"/>
      <c r="G4" s="3336"/>
      <c r="H4" s="3323"/>
      <c r="I4" s="3305" t="s">
        <v>53</v>
      </c>
      <c r="J4" s="3305" t="s">
        <v>54</v>
      </c>
      <c r="K4" s="3305" t="s">
        <v>55</v>
      </c>
      <c r="L4" s="3305" t="s">
        <v>56</v>
      </c>
      <c r="M4" s="3325"/>
      <c r="N4" s="3300"/>
      <c r="O4" s="3300"/>
      <c r="P4" s="3300"/>
      <c r="Q4" s="3300"/>
      <c r="R4" s="3300"/>
      <c r="S4" s="3300"/>
      <c r="T4" s="3300"/>
      <c r="U4" s="3300"/>
      <c r="V4" s="3300"/>
      <c r="W4" s="3300"/>
      <c r="X4" s="3300"/>
      <c r="Y4" s="3300"/>
      <c r="AL4" s="3108"/>
      <c r="AM4" s="1227"/>
      <c r="AN4" s="1214"/>
      <c r="AO4" s="1214"/>
      <c r="AP4" s="1214"/>
      <c r="AQ4" s="1214"/>
      <c r="AR4" s="1214"/>
    </row>
    <row r="5" spans="1:44" s="906" customFormat="1" ht="19.5" thickBot="1">
      <c r="A5" s="3118"/>
      <c r="B5" s="3331"/>
      <c r="C5" s="3312"/>
      <c r="D5" s="3312"/>
      <c r="E5" s="3317" t="s">
        <v>113</v>
      </c>
      <c r="F5" s="3320" t="s">
        <v>114</v>
      </c>
      <c r="G5" s="3336"/>
      <c r="H5" s="3323"/>
      <c r="I5" s="3305"/>
      <c r="J5" s="3305"/>
      <c r="K5" s="3305"/>
      <c r="L5" s="3305"/>
      <c r="M5" s="3325"/>
      <c r="N5" s="908">
        <v>1</v>
      </c>
      <c r="O5" s="909" t="s">
        <v>239</v>
      </c>
      <c r="P5" s="910" t="s">
        <v>240</v>
      </c>
      <c r="Q5" s="911">
        <v>3</v>
      </c>
      <c r="R5" s="909" t="s">
        <v>241</v>
      </c>
      <c r="S5" s="910" t="s">
        <v>242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L5" s="3108"/>
      <c r="AM5" s="1228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</row>
    <row r="6" spans="1:44" s="906" customFormat="1" ht="19.5" thickBot="1">
      <c r="A6" s="3118"/>
      <c r="B6" s="3331"/>
      <c r="C6" s="3312"/>
      <c r="D6" s="3312"/>
      <c r="E6" s="3312"/>
      <c r="F6" s="3321"/>
      <c r="G6" s="3336"/>
      <c r="H6" s="3323"/>
      <c r="I6" s="3305"/>
      <c r="J6" s="3305"/>
      <c r="K6" s="3305"/>
      <c r="L6" s="3305"/>
      <c r="M6" s="3325"/>
      <c r="N6" s="3300"/>
      <c r="O6" s="3300"/>
      <c r="P6" s="3300"/>
      <c r="Q6" s="3300"/>
      <c r="R6" s="3300"/>
      <c r="S6" s="3300"/>
      <c r="T6" s="3300"/>
      <c r="U6" s="3300"/>
      <c r="V6" s="3300"/>
      <c r="W6" s="3300"/>
      <c r="X6" s="3300"/>
      <c r="Y6" s="3300"/>
      <c r="AL6" s="3108"/>
      <c r="AM6" s="1227"/>
      <c r="AN6" s="1214"/>
      <c r="AO6" s="1214"/>
      <c r="AP6" s="1214"/>
      <c r="AQ6" s="1214"/>
      <c r="AR6" s="1214"/>
    </row>
    <row r="7" spans="1:44" s="906" customFormat="1" ht="19.5" thickBot="1">
      <c r="A7" s="3118"/>
      <c r="B7" s="3331"/>
      <c r="C7" s="3313"/>
      <c r="D7" s="3313"/>
      <c r="E7" s="3313"/>
      <c r="F7" s="3322"/>
      <c r="G7" s="3337"/>
      <c r="H7" s="3323"/>
      <c r="I7" s="3305"/>
      <c r="J7" s="3305"/>
      <c r="K7" s="3305"/>
      <c r="L7" s="3305"/>
      <c r="M7" s="3325"/>
      <c r="N7" s="908"/>
      <c r="O7" s="909">
        <v>9</v>
      </c>
      <c r="P7" s="910">
        <v>9</v>
      </c>
      <c r="Q7" s="911">
        <v>15</v>
      </c>
      <c r="R7" s="909">
        <v>9</v>
      </c>
      <c r="S7" s="910">
        <v>8</v>
      </c>
      <c r="T7" s="911">
        <v>15</v>
      </c>
      <c r="U7" s="909">
        <v>9</v>
      </c>
      <c r="V7" s="910">
        <v>9</v>
      </c>
      <c r="W7" s="911">
        <v>15</v>
      </c>
      <c r="X7" s="909">
        <v>9</v>
      </c>
      <c r="Y7" s="910">
        <v>8</v>
      </c>
      <c r="AL7" s="3108"/>
      <c r="AM7" s="1227"/>
      <c r="AN7" s="1214"/>
      <c r="AO7" s="1214"/>
      <c r="AP7" s="1214"/>
      <c r="AQ7" s="1214"/>
      <c r="AR7" s="1214"/>
    </row>
    <row r="8" spans="1:238" s="1242" customFormat="1" ht="18.75">
      <c r="A8" s="923" t="s">
        <v>115</v>
      </c>
      <c r="B8" s="1234" t="s">
        <v>203</v>
      </c>
      <c r="C8" s="931" t="s">
        <v>58</v>
      </c>
      <c r="D8" s="1235"/>
      <c r="E8" s="923"/>
      <c r="F8" s="1236"/>
      <c r="G8" s="1237">
        <v>6.5</v>
      </c>
      <c r="H8" s="1238">
        <v>195</v>
      </c>
      <c r="I8" s="931"/>
      <c r="J8" s="931"/>
      <c r="K8" s="931"/>
      <c r="L8" s="931"/>
      <c r="M8" s="1239"/>
      <c r="N8" s="930"/>
      <c r="O8" s="931"/>
      <c r="P8" s="932"/>
      <c r="Q8" s="933"/>
      <c r="R8" s="934"/>
      <c r="S8" s="934"/>
      <c r="T8" s="1240"/>
      <c r="U8" s="1241" t="s">
        <v>257</v>
      </c>
      <c r="V8" s="1241" t="s">
        <v>257</v>
      </c>
      <c r="W8" s="1241" t="s">
        <v>257</v>
      </c>
      <c r="X8" s="1241" t="s">
        <v>257</v>
      </c>
      <c r="Y8" s="1241" t="s">
        <v>257</v>
      </c>
      <c r="Z8" s="1241" t="s">
        <v>257</v>
      </c>
      <c r="AA8" s="1240"/>
      <c r="AB8" s="1240"/>
      <c r="AC8" s="1240"/>
      <c r="AD8" s="1240"/>
      <c r="AE8" s="1240"/>
      <c r="AF8" s="1240"/>
      <c r="AG8" s="1240"/>
      <c r="AH8" s="1240"/>
      <c r="AI8" s="1240"/>
      <c r="AJ8" s="1240"/>
      <c r="AK8" s="1240"/>
      <c r="AL8" s="1241"/>
      <c r="AM8" s="1240"/>
      <c r="AN8" s="1240"/>
      <c r="AO8" s="1240"/>
      <c r="AP8" s="1240"/>
      <c r="AQ8" s="1240"/>
      <c r="AR8" s="1240"/>
      <c r="AS8" s="1240"/>
      <c r="AT8" s="1240"/>
      <c r="AU8" s="1240"/>
      <c r="AV8" s="1240"/>
      <c r="AW8" s="1240"/>
      <c r="AX8" s="1240"/>
      <c r="AY8" s="1240"/>
      <c r="AZ8" s="1240"/>
      <c r="BA8" s="1240"/>
      <c r="BB8" s="1240"/>
      <c r="BC8" s="1240"/>
      <c r="BD8" s="1240"/>
      <c r="BE8" s="1240"/>
      <c r="BF8" s="1240"/>
      <c r="BG8" s="1240"/>
      <c r="BH8" s="1240"/>
      <c r="BI8" s="1240"/>
      <c r="BJ8" s="1240"/>
      <c r="BK8" s="1240"/>
      <c r="BL8" s="1240"/>
      <c r="BM8" s="1240"/>
      <c r="BN8" s="1240"/>
      <c r="BO8" s="1240"/>
      <c r="BP8" s="1240"/>
      <c r="BQ8" s="1240"/>
      <c r="BR8" s="1240"/>
      <c r="BS8" s="1240"/>
      <c r="BT8" s="1240"/>
      <c r="BU8" s="1240"/>
      <c r="BV8" s="1240"/>
      <c r="BW8" s="1240"/>
      <c r="BX8" s="1240"/>
      <c r="BY8" s="1240"/>
      <c r="BZ8" s="1240"/>
      <c r="CA8" s="1240"/>
      <c r="CB8" s="1240"/>
      <c r="CC8" s="1240"/>
      <c r="CD8" s="1240"/>
      <c r="CE8" s="1240"/>
      <c r="CF8" s="1240"/>
      <c r="CG8" s="1240"/>
      <c r="CH8" s="1240"/>
      <c r="CI8" s="1240"/>
      <c r="CJ8" s="1240"/>
      <c r="CK8" s="1240"/>
      <c r="CL8" s="1240"/>
      <c r="CM8" s="1240"/>
      <c r="CN8" s="1240"/>
      <c r="CO8" s="1240"/>
      <c r="CP8" s="1240"/>
      <c r="CQ8" s="1240"/>
      <c r="CR8" s="1240"/>
      <c r="CS8" s="1240"/>
      <c r="CT8" s="1240"/>
      <c r="CU8" s="1240"/>
      <c r="CV8" s="1240"/>
      <c r="CW8" s="1240"/>
      <c r="CX8" s="1240"/>
      <c r="CY8" s="1240"/>
      <c r="CZ8" s="1240"/>
      <c r="DA8" s="1240"/>
      <c r="DB8" s="1240"/>
      <c r="DC8" s="1240"/>
      <c r="DD8" s="1240"/>
      <c r="DE8" s="1240"/>
      <c r="DF8" s="1240"/>
      <c r="DG8" s="1240"/>
      <c r="DH8" s="1240"/>
      <c r="DI8" s="1240"/>
      <c r="DJ8" s="1240"/>
      <c r="DK8" s="1240"/>
      <c r="DL8" s="1240"/>
      <c r="DM8" s="1240"/>
      <c r="DN8" s="1240"/>
      <c r="DO8" s="1240"/>
      <c r="DP8" s="1240"/>
      <c r="DQ8" s="1240"/>
      <c r="DR8" s="1240"/>
      <c r="DS8" s="1240"/>
      <c r="DT8" s="1240"/>
      <c r="DU8" s="1240"/>
      <c r="DV8" s="1240"/>
      <c r="DW8" s="1240"/>
      <c r="DX8" s="1240"/>
      <c r="DY8" s="1240"/>
      <c r="DZ8" s="1240"/>
      <c r="EA8" s="1240"/>
      <c r="EB8" s="1240"/>
      <c r="EC8" s="1240"/>
      <c r="ED8" s="1240"/>
      <c r="EE8" s="1240"/>
      <c r="EF8" s="1240"/>
      <c r="EG8" s="1240"/>
      <c r="EH8" s="1240"/>
      <c r="EI8" s="1240"/>
      <c r="EJ8" s="1240"/>
      <c r="EK8" s="1240"/>
      <c r="EL8" s="1240"/>
      <c r="EM8" s="1240"/>
      <c r="EN8" s="1240"/>
      <c r="EO8" s="1240"/>
      <c r="EP8" s="1240"/>
      <c r="EQ8" s="1240"/>
      <c r="ER8" s="1240"/>
      <c r="ES8" s="1240"/>
      <c r="ET8" s="1240"/>
      <c r="EU8" s="1240"/>
      <c r="EV8" s="1240"/>
      <c r="EW8" s="1240"/>
      <c r="EX8" s="1240"/>
      <c r="EY8" s="1240"/>
      <c r="EZ8" s="1240"/>
      <c r="FA8" s="1240"/>
      <c r="FB8" s="1240"/>
      <c r="FC8" s="1240"/>
      <c r="FD8" s="1240"/>
      <c r="FE8" s="1240"/>
      <c r="FF8" s="1240"/>
      <c r="FG8" s="1240"/>
      <c r="FH8" s="1240"/>
      <c r="FI8" s="1240"/>
      <c r="FJ8" s="1240"/>
      <c r="FK8" s="1240"/>
      <c r="FL8" s="1240"/>
      <c r="FM8" s="1240"/>
      <c r="FN8" s="1240"/>
      <c r="FO8" s="1240"/>
      <c r="FP8" s="1240"/>
      <c r="FQ8" s="1240"/>
      <c r="FR8" s="1240"/>
      <c r="FS8" s="1240"/>
      <c r="FT8" s="1240"/>
      <c r="FU8" s="1240"/>
      <c r="FV8" s="1240"/>
      <c r="FW8" s="1240"/>
      <c r="FX8" s="1240"/>
      <c r="FY8" s="1240"/>
      <c r="FZ8" s="1240"/>
      <c r="GA8" s="1240"/>
      <c r="GB8" s="1240"/>
      <c r="GC8" s="1240"/>
      <c r="GD8" s="1240"/>
      <c r="GE8" s="1240"/>
      <c r="GF8" s="1240"/>
      <c r="GG8" s="1240"/>
      <c r="GH8" s="1240"/>
      <c r="GI8" s="1240"/>
      <c r="GJ8" s="1240"/>
      <c r="GK8" s="1240"/>
      <c r="GL8" s="1240"/>
      <c r="GM8" s="1240"/>
      <c r="GN8" s="1240"/>
      <c r="GO8" s="1240"/>
      <c r="GP8" s="1240"/>
      <c r="GQ8" s="1240"/>
      <c r="GR8" s="1240"/>
      <c r="GS8" s="1240"/>
      <c r="GT8" s="1240"/>
      <c r="GU8" s="1240"/>
      <c r="GV8" s="1240"/>
      <c r="GW8" s="1240"/>
      <c r="GX8" s="1240"/>
      <c r="GY8" s="1240"/>
      <c r="GZ8" s="1240"/>
      <c r="HA8" s="1240"/>
      <c r="HB8" s="1240"/>
      <c r="HC8" s="1240"/>
      <c r="HD8" s="1240"/>
      <c r="HE8" s="1240"/>
      <c r="HF8" s="1240"/>
      <c r="HG8" s="1240"/>
      <c r="HH8" s="1240"/>
      <c r="HI8" s="1240"/>
      <c r="HJ8" s="1240"/>
      <c r="HK8" s="1240"/>
      <c r="HL8" s="1240"/>
      <c r="HM8" s="1240"/>
      <c r="HN8" s="1240"/>
      <c r="HO8" s="1240"/>
      <c r="HP8" s="1240"/>
      <c r="HQ8" s="1240"/>
      <c r="HR8" s="1240"/>
      <c r="HS8" s="1240"/>
      <c r="HT8" s="1240"/>
      <c r="HU8" s="1240"/>
      <c r="HV8" s="1240"/>
      <c r="HW8" s="1240"/>
      <c r="HX8" s="1240"/>
      <c r="HY8" s="1240"/>
      <c r="HZ8" s="1240"/>
      <c r="IA8" s="1240"/>
      <c r="IB8" s="1240"/>
      <c r="IC8" s="1240"/>
      <c r="ID8" s="1240"/>
    </row>
    <row r="9" spans="1:238" s="1242" customFormat="1" ht="18.75">
      <c r="A9" s="937"/>
      <c r="B9" s="1243" t="s">
        <v>64</v>
      </c>
      <c r="C9" s="943"/>
      <c r="D9" s="1244"/>
      <c r="E9" s="937"/>
      <c r="F9" s="1245"/>
      <c r="G9" s="1246"/>
      <c r="H9" s="1247"/>
      <c r="I9" s="1248"/>
      <c r="J9" s="1248"/>
      <c r="K9" s="1248"/>
      <c r="L9" s="1248"/>
      <c r="M9" s="1249"/>
      <c r="N9" s="1250" t="s">
        <v>65</v>
      </c>
      <c r="O9" s="1250" t="s">
        <v>65</v>
      </c>
      <c r="P9" s="1250" t="s">
        <v>65</v>
      </c>
      <c r="Q9" s="1250" t="s">
        <v>65</v>
      </c>
      <c r="R9" s="1250" t="s">
        <v>65</v>
      </c>
      <c r="S9" s="946"/>
      <c r="T9" s="1240"/>
      <c r="U9" s="1241" t="s">
        <v>257</v>
      </c>
      <c r="V9" s="1241" t="s">
        <v>257</v>
      </c>
      <c r="W9" s="1241" t="s">
        <v>257</v>
      </c>
      <c r="X9" s="1241" t="s">
        <v>257</v>
      </c>
      <c r="Y9" s="1241" t="s">
        <v>257</v>
      </c>
      <c r="Z9" s="1241" t="s">
        <v>258</v>
      </c>
      <c r="AA9" s="1240"/>
      <c r="AB9" s="1240"/>
      <c r="AC9" s="1240"/>
      <c r="AD9" s="1240"/>
      <c r="AE9" s="1240"/>
      <c r="AF9" s="1240"/>
      <c r="AG9" s="1240"/>
      <c r="AH9" s="1240"/>
      <c r="AI9" s="1240"/>
      <c r="AJ9" s="1240"/>
      <c r="AK9" s="1240"/>
      <c r="AL9" s="1241"/>
      <c r="AM9" s="1240"/>
      <c r="AN9" s="1240"/>
      <c r="AO9" s="1240"/>
      <c r="AP9" s="1240"/>
      <c r="AQ9" s="1240"/>
      <c r="AR9" s="1240"/>
      <c r="AS9" s="1240"/>
      <c r="AT9" s="1240"/>
      <c r="AU9" s="1240"/>
      <c r="AV9" s="1240"/>
      <c r="AW9" s="1240"/>
      <c r="AX9" s="1240"/>
      <c r="AY9" s="1240"/>
      <c r="AZ9" s="1240"/>
      <c r="BA9" s="1240"/>
      <c r="BB9" s="1240"/>
      <c r="BC9" s="1240"/>
      <c r="BD9" s="1240"/>
      <c r="BE9" s="1240"/>
      <c r="BF9" s="1240"/>
      <c r="BG9" s="1240"/>
      <c r="BH9" s="1240"/>
      <c r="BI9" s="1240"/>
      <c r="BJ9" s="1240"/>
      <c r="BK9" s="1240"/>
      <c r="BL9" s="1240"/>
      <c r="BM9" s="1240"/>
      <c r="BN9" s="1240"/>
      <c r="BO9" s="1240"/>
      <c r="BP9" s="1240"/>
      <c r="BQ9" s="1240"/>
      <c r="BR9" s="1240"/>
      <c r="BS9" s="1240"/>
      <c r="BT9" s="1240"/>
      <c r="BU9" s="1240"/>
      <c r="BV9" s="1240"/>
      <c r="BW9" s="1240"/>
      <c r="BX9" s="1240"/>
      <c r="BY9" s="1240"/>
      <c r="BZ9" s="1240"/>
      <c r="CA9" s="1240"/>
      <c r="CB9" s="1240"/>
      <c r="CC9" s="1240"/>
      <c r="CD9" s="1240"/>
      <c r="CE9" s="1240"/>
      <c r="CF9" s="1240"/>
      <c r="CG9" s="1240"/>
      <c r="CH9" s="1240"/>
      <c r="CI9" s="1240"/>
      <c r="CJ9" s="1240"/>
      <c r="CK9" s="1240"/>
      <c r="CL9" s="1240"/>
      <c r="CM9" s="1240"/>
      <c r="CN9" s="1240"/>
      <c r="CO9" s="1240"/>
      <c r="CP9" s="1240"/>
      <c r="CQ9" s="1240"/>
      <c r="CR9" s="1240"/>
      <c r="CS9" s="1240"/>
      <c r="CT9" s="1240"/>
      <c r="CU9" s="1240"/>
      <c r="CV9" s="1240"/>
      <c r="CW9" s="1240"/>
      <c r="CX9" s="1240"/>
      <c r="CY9" s="1240"/>
      <c r="CZ9" s="1240"/>
      <c r="DA9" s="1240"/>
      <c r="DB9" s="1240"/>
      <c r="DC9" s="1240"/>
      <c r="DD9" s="1240"/>
      <c r="DE9" s="1240"/>
      <c r="DF9" s="1240"/>
      <c r="DG9" s="1240"/>
      <c r="DH9" s="1240"/>
      <c r="DI9" s="1240"/>
      <c r="DJ9" s="1240"/>
      <c r="DK9" s="1240"/>
      <c r="DL9" s="1240"/>
      <c r="DM9" s="1240"/>
      <c r="DN9" s="1240"/>
      <c r="DO9" s="1240"/>
      <c r="DP9" s="1240"/>
      <c r="DQ9" s="1240"/>
      <c r="DR9" s="1240"/>
      <c r="DS9" s="1240"/>
      <c r="DT9" s="1240"/>
      <c r="DU9" s="1240"/>
      <c r="DV9" s="1240"/>
      <c r="DW9" s="1240"/>
      <c r="DX9" s="1240"/>
      <c r="DY9" s="1240"/>
      <c r="DZ9" s="1240"/>
      <c r="EA9" s="1240"/>
      <c r="EB9" s="1240"/>
      <c r="EC9" s="1240"/>
      <c r="ED9" s="1240"/>
      <c r="EE9" s="1240"/>
      <c r="EF9" s="1240"/>
      <c r="EG9" s="1240"/>
      <c r="EH9" s="1240"/>
      <c r="EI9" s="1240"/>
      <c r="EJ9" s="1240"/>
      <c r="EK9" s="1240"/>
      <c r="EL9" s="1240"/>
      <c r="EM9" s="1240"/>
      <c r="EN9" s="1240"/>
      <c r="EO9" s="1240"/>
      <c r="EP9" s="1240"/>
      <c r="EQ9" s="1240"/>
      <c r="ER9" s="1240"/>
      <c r="ES9" s="1240"/>
      <c r="ET9" s="1240"/>
      <c r="EU9" s="1240"/>
      <c r="EV9" s="1240"/>
      <c r="EW9" s="1240"/>
      <c r="EX9" s="1240"/>
      <c r="EY9" s="1240"/>
      <c r="EZ9" s="1240"/>
      <c r="FA9" s="1240"/>
      <c r="FB9" s="1240"/>
      <c r="FC9" s="1240"/>
      <c r="FD9" s="1240"/>
      <c r="FE9" s="1240"/>
      <c r="FF9" s="1240"/>
      <c r="FG9" s="1240"/>
      <c r="FH9" s="1240"/>
      <c r="FI9" s="1240"/>
      <c r="FJ9" s="1240"/>
      <c r="FK9" s="1240"/>
      <c r="FL9" s="1240"/>
      <c r="FM9" s="1240"/>
      <c r="FN9" s="1240"/>
      <c r="FO9" s="1240"/>
      <c r="FP9" s="1240"/>
      <c r="FQ9" s="1240"/>
      <c r="FR9" s="1240"/>
      <c r="FS9" s="1240"/>
      <c r="FT9" s="1240"/>
      <c r="FU9" s="1240"/>
      <c r="FV9" s="1240"/>
      <c r="FW9" s="1240"/>
      <c r="FX9" s="1240"/>
      <c r="FY9" s="1240"/>
      <c r="FZ9" s="1240"/>
      <c r="GA9" s="1240"/>
      <c r="GB9" s="1240"/>
      <c r="GC9" s="1240"/>
      <c r="GD9" s="1240"/>
      <c r="GE9" s="1240"/>
      <c r="GF9" s="1240"/>
      <c r="GG9" s="1240"/>
      <c r="GH9" s="1240"/>
      <c r="GI9" s="1240"/>
      <c r="GJ9" s="1240"/>
      <c r="GK9" s="1240"/>
      <c r="GL9" s="1240"/>
      <c r="GM9" s="1240"/>
      <c r="GN9" s="1240"/>
      <c r="GO9" s="1240"/>
      <c r="GP9" s="1240"/>
      <c r="GQ9" s="1240"/>
      <c r="GR9" s="1240"/>
      <c r="GS9" s="1240"/>
      <c r="GT9" s="1240"/>
      <c r="GU9" s="1240"/>
      <c r="GV9" s="1240"/>
      <c r="GW9" s="1240"/>
      <c r="GX9" s="1240"/>
      <c r="GY9" s="1240"/>
      <c r="GZ9" s="1240"/>
      <c r="HA9" s="1240"/>
      <c r="HB9" s="1240"/>
      <c r="HC9" s="1240"/>
      <c r="HD9" s="1240"/>
      <c r="HE9" s="1240"/>
      <c r="HF9" s="1240"/>
      <c r="HG9" s="1240"/>
      <c r="HH9" s="1240"/>
      <c r="HI9" s="1240"/>
      <c r="HJ9" s="1240"/>
      <c r="HK9" s="1240"/>
      <c r="HL9" s="1240"/>
      <c r="HM9" s="1240"/>
      <c r="HN9" s="1240"/>
      <c r="HO9" s="1240"/>
      <c r="HP9" s="1240"/>
      <c r="HQ9" s="1240"/>
      <c r="HR9" s="1240"/>
      <c r="HS9" s="1240"/>
      <c r="HT9" s="1240"/>
      <c r="HU9" s="1240"/>
      <c r="HV9" s="1240"/>
      <c r="HW9" s="1240"/>
      <c r="HX9" s="1240"/>
      <c r="HY9" s="1240"/>
      <c r="HZ9" s="1240"/>
      <c r="IA9" s="1240"/>
      <c r="IB9" s="1240"/>
      <c r="IC9" s="1240"/>
      <c r="ID9" s="1240"/>
    </row>
    <row r="10" spans="1:238" s="1242" customFormat="1" ht="18.75">
      <c r="A10" s="973" t="s">
        <v>120</v>
      </c>
      <c r="B10" s="1251" t="s">
        <v>67</v>
      </c>
      <c r="C10" s="1252"/>
      <c r="D10" s="1253"/>
      <c r="E10" s="1254"/>
      <c r="F10" s="1255"/>
      <c r="G10" s="1256">
        <v>4.5</v>
      </c>
      <c r="H10" s="1257">
        <v>135</v>
      </c>
      <c r="I10" s="1258"/>
      <c r="J10" s="1259"/>
      <c r="K10" s="1259"/>
      <c r="L10" s="1259"/>
      <c r="M10" s="1260"/>
      <c r="N10" s="1261"/>
      <c r="O10" s="1258"/>
      <c r="P10" s="1262"/>
      <c r="Q10" s="1263"/>
      <c r="R10" s="1226"/>
      <c r="S10" s="979"/>
      <c r="T10" s="1240"/>
      <c r="U10" s="1264" t="s">
        <v>257</v>
      </c>
      <c r="V10" s="1264" t="s">
        <v>258</v>
      </c>
      <c r="W10" s="1264" t="s">
        <v>258</v>
      </c>
      <c r="X10" s="1264" t="s">
        <v>258</v>
      </c>
      <c r="Y10" s="1264" t="s">
        <v>258</v>
      </c>
      <c r="Z10" s="1264" t="s">
        <v>258</v>
      </c>
      <c r="AA10" s="1240"/>
      <c r="AB10" s="1240"/>
      <c r="AC10" s="1240"/>
      <c r="AD10" s="1240"/>
      <c r="AE10" s="1240"/>
      <c r="AF10" s="1240"/>
      <c r="AG10" s="1240"/>
      <c r="AH10" s="1240"/>
      <c r="AI10" s="1240"/>
      <c r="AJ10" s="1240"/>
      <c r="AK10" s="1240"/>
      <c r="AL10" s="1241"/>
      <c r="AM10" s="1240"/>
      <c r="AN10" s="1240"/>
      <c r="AO10" s="1240"/>
      <c r="AP10" s="1240"/>
      <c r="AQ10" s="1240"/>
      <c r="AR10" s="1240"/>
      <c r="AS10" s="1240"/>
      <c r="AT10" s="1240"/>
      <c r="AU10" s="1240"/>
      <c r="AV10" s="1240"/>
      <c r="AW10" s="1240"/>
      <c r="AX10" s="1240"/>
      <c r="AY10" s="1240"/>
      <c r="AZ10" s="1240"/>
      <c r="BA10" s="1240"/>
      <c r="BB10" s="1240"/>
      <c r="BC10" s="1240"/>
      <c r="BD10" s="1240"/>
      <c r="BE10" s="1240"/>
      <c r="BF10" s="1240"/>
      <c r="BG10" s="1240"/>
      <c r="BH10" s="1240"/>
      <c r="BI10" s="1240"/>
      <c r="BJ10" s="1240"/>
      <c r="BK10" s="1240"/>
      <c r="BL10" s="1240"/>
      <c r="BM10" s="1240"/>
      <c r="BN10" s="1240"/>
      <c r="BO10" s="1240"/>
      <c r="BP10" s="1240"/>
      <c r="BQ10" s="1240"/>
      <c r="BR10" s="1240"/>
      <c r="BS10" s="1240"/>
      <c r="BT10" s="1240"/>
      <c r="BU10" s="1240"/>
      <c r="BV10" s="1240"/>
      <c r="BW10" s="1240"/>
      <c r="BX10" s="1240"/>
      <c r="BY10" s="1240"/>
      <c r="BZ10" s="1240"/>
      <c r="CA10" s="1240"/>
      <c r="CB10" s="1240"/>
      <c r="CC10" s="1240"/>
      <c r="CD10" s="1240"/>
      <c r="CE10" s="1240"/>
      <c r="CF10" s="1240"/>
      <c r="CG10" s="1240"/>
      <c r="CH10" s="1240"/>
      <c r="CI10" s="1240"/>
      <c r="CJ10" s="1240"/>
      <c r="CK10" s="1240"/>
      <c r="CL10" s="1240"/>
      <c r="CM10" s="1240"/>
      <c r="CN10" s="1240"/>
      <c r="CO10" s="1240"/>
      <c r="CP10" s="1240"/>
      <c r="CQ10" s="1240"/>
      <c r="CR10" s="1240"/>
      <c r="CS10" s="1240"/>
      <c r="CT10" s="1240"/>
      <c r="CU10" s="1240"/>
      <c r="CV10" s="1240"/>
      <c r="CW10" s="1240"/>
      <c r="CX10" s="1240"/>
      <c r="CY10" s="1240"/>
      <c r="CZ10" s="1240"/>
      <c r="DA10" s="1240"/>
      <c r="DB10" s="1240"/>
      <c r="DC10" s="1240"/>
      <c r="DD10" s="1240"/>
      <c r="DE10" s="1240"/>
      <c r="DF10" s="1240"/>
      <c r="DG10" s="1240"/>
      <c r="DH10" s="1240"/>
      <c r="DI10" s="1240"/>
      <c r="DJ10" s="1240"/>
      <c r="DK10" s="1240"/>
      <c r="DL10" s="1240"/>
      <c r="DM10" s="1240"/>
      <c r="DN10" s="1240"/>
      <c r="DO10" s="1240"/>
      <c r="DP10" s="1240"/>
      <c r="DQ10" s="1240"/>
      <c r="DR10" s="1240"/>
      <c r="DS10" s="1240"/>
      <c r="DT10" s="1240"/>
      <c r="DU10" s="1240"/>
      <c r="DV10" s="1240"/>
      <c r="DW10" s="1240"/>
      <c r="DX10" s="1240"/>
      <c r="DY10" s="1240"/>
      <c r="DZ10" s="1240"/>
      <c r="EA10" s="1240"/>
      <c r="EB10" s="1240"/>
      <c r="EC10" s="1240"/>
      <c r="ED10" s="1240"/>
      <c r="EE10" s="1240"/>
      <c r="EF10" s="1240"/>
      <c r="EG10" s="1240"/>
      <c r="EH10" s="1240"/>
      <c r="EI10" s="1240"/>
      <c r="EJ10" s="1240"/>
      <c r="EK10" s="1240"/>
      <c r="EL10" s="1240"/>
      <c r="EM10" s="1240"/>
      <c r="EN10" s="1240"/>
      <c r="EO10" s="1240"/>
      <c r="EP10" s="1240"/>
      <c r="EQ10" s="1240"/>
      <c r="ER10" s="1240"/>
      <c r="ES10" s="1240"/>
      <c r="ET10" s="1240"/>
      <c r="EU10" s="1240"/>
      <c r="EV10" s="1240"/>
      <c r="EW10" s="1240"/>
      <c r="EX10" s="1240"/>
      <c r="EY10" s="1240"/>
      <c r="EZ10" s="1240"/>
      <c r="FA10" s="1240"/>
      <c r="FB10" s="1240"/>
      <c r="FC10" s="1240"/>
      <c r="FD10" s="1240"/>
      <c r="FE10" s="1240"/>
      <c r="FF10" s="1240"/>
      <c r="FG10" s="1240"/>
      <c r="FH10" s="1240"/>
      <c r="FI10" s="1240"/>
      <c r="FJ10" s="1240"/>
      <c r="FK10" s="1240"/>
      <c r="FL10" s="1240"/>
      <c r="FM10" s="1240"/>
      <c r="FN10" s="1240"/>
      <c r="FO10" s="1240"/>
      <c r="FP10" s="1240"/>
      <c r="FQ10" s="1240"/>
      <c r="FR10" s="1240"/>
      <c r="FS10" s="1240"/>
      <c r="FT10" s="1240"/>
      <c r="FU10" s="1240"/>
      <c r="FV10" s="1240"/>
      <c r="FW10" s="1240"/>
      <c r="FX10" s="1240"/>
      <c r="FY10" s="1240"/>
      <c r="FZ10" s="1240"/>
      <c r="GA10" s="1240"/>
      <c r="GB10" s="1240"/>
      <c r="GC10" s="1240"/>
      <c r="GD10" s="1240"/>
      <c r="GE10" s="1240"/>
      <c r="GF10" s="1240"/>
      <c r="GG10" s="1240"/>
      <c r="GH10" s="1240"/>
      <c r="GI10" s="1240"/>
      <c r="GJ10" s="1240"/>
      <c r="GK10" s="1240"/>
      <c r="GL10" s="1240"/>
      <c r="GM10" s="1240"/>
      <c r="GN10" s="1240"/>
      <c r="GO10" s="1240"/>
      <c r="GP10" s="1240"/>
      <c r="GQ10" s="1240"/>
      <c r="GR10" s="1240"/>
      <c r="GS10" s="1240"/>
      <c r="GT10" s="1240"/>
      <c r="GU10" s="1240"/>
      <c r="GV10" s="1240"/>
      <c r="GW10" s="1240"/>
      <c r="GX10" s="1240"/>
      <c r="GY10" s="1240"/>
      <c r="GZ10" s="1240"/>
      <c r="HA10" s="1240"/>
      <c r="HB10" s="1240"/>
      <c r="HC10" s="1240"/>
      <c r="HD10" s="1240"/>
      <c r="HE10" s="1240"/>
      <c r="HF10" s="1240"/>
      <c r="HG10" s="1240"/>
      <c r="HH10" s="1240"/>
      <c r="HI10" s="1240"/>
      <c r="HJ10" s="1240"/>
      <c r="HK10" s="1240"/>
      <c r="HL10" s="1240"/>
      <c r="HM10" s="1240"/>
      <c r="HN10" s="1240"/>
      <c r="HO10" s="1240"/>
      <c r="HP10" s="1240"/>
      <c r="HQ10" s="1240"/>
      <c r="HR10" s="1240"/>
      <c r="HS10" s="1240"/>
      <c r="HT10" s="1240"/>
      <c r="HU10" s="1240"/>
      <c r="HV10" s="1240"/>
      <c r="HW10" s="1240"/>
      <c r="HX10" s="1240"/>
      <c r="HY10" s="1240"/>
      <c r="HZ10" s="1240"/>
      <c r="IA10" s="1240"/>
      <c r="IB10" s="1240"/>
      <c r="IC10" s="1240"/>
      <c r="ID10" s="1240"/>
    </row>
    <row r="11" spans="1:238" s="1273" customFormat="1" ht="19.5">
      <c r="A11" s="980" t="s">
        <v>121</v>
      </c>
      <c r="B11" s="1265" t="s">
        <v>64</v>
      </c>
      <c r="C11" s="1266">
        <v>1</v>
      </c>
      <c r="D11" s="1267"/>
      <c r="E11" s="984"/>
      <c r="F11" s="1268"/>
      <c r="G11" s="1269">
        <v>1.5</v>
      </c>
      <c r="H11" s="1266">
        <v>45</v>
      </c>
      <c r="I11" s="1266">
        <v>15</v>
      </c>
      <c r="J11" s="1266">
        <v>15</v>
      </c>
      <c r="K11" s="1266"/>
      <c r="L11" s="1266"/>
      <c r="M11" s="1270">
        <v>30</v>
      </c>
      <c r="N11" s="984">
        <v>1</v>
      </c>
      <c r="O11" s="1266"/>
      <c r="P11" s="1266"/>
      <c r="Q11" s="984"/>
      <c r="R11" s="983"/>
      <c r="S11" s="984"/>
      <c r="T11" s="1241"/>
      <c r="U11" s="1241" t="s">
        <v>257</v>
      </c>
      <c r="V11" s="1241" t="s">
        <v>258</v>
      </c>
      <c r="W11" s="1241" t="s">
        <v>258</v>
      </c>
      <c r="X11" s="1241" t="s">
        <v>258</v>
      </c>
      <c r="Y11" s="1241" t="s">
        <v>258</v>
      </c>
      <c r="Z11" s="1241" t="s">
        <v>258</v>
      </c>
      <c r="AA11" s="1241"/>
      <c r="AB11" s="1241"/>
      <c r="AC11" s="1241"/>
      <c r="AD11" s="1241"/>
      <c r="AE11" s="1241"/>
      <c r="AF11" s="1241"/>
      <c r="AG11" s="1241"/>
      <c r="AH11" s="1241"/>
      <c r="AI11" s="1241"/>
      <c r="AJ11" s="1241"/>
      <c r="AK11" s="1271"/>
      <c r="AL11" s="1241"/>
      <c r="AM11" s="1272"/>
      <c r="AN11" s="1241"/>
      <c r="AO11" s="1241"/>
      <c r="AP11" s="1241"/>
      <c r="AQ11" s="1241"/>
      <c r="AR11" s="1241"/>
      <c r="AS11" s="1241"/>
      <c r="AT11" s="1241"/>
      <c r="AU11" s="1241"/>
      <c r="AV11" s="1241"/>
      <c r="AW11" s="1241"/>
      <c r="AX11" s="1241"/>
      <c r="AY11" s="1241"/>
      <c r="AZ11" s="1241"/>
      <c r="BA11" s="1241"/>
      <c r="BB11" s="1241"/>
      <c r="BC11" s="1241"/>
      <c r="BD11" s="1241"/>
      <c r="BE11" s="1241"/>
      <c r="BF11" s="1241"/>
      <c r="BG11" s="1241"/>
      <c r="BH11" s="1241"/>
      <c r="BI11" s="1241"/>
      <c r="BJ11" s="1241"/>
      <c r="BK11" s="1241"/>
      <c r="BL11" s="1241"/>
      <c r="BM11" s="1241"/>
      <c r="BN11" s="1241"/>
      <c r="BO11" s="1241"/>
      <c r="BP11" s="1241"/>
      <c r="BQ11" s="1241"/>
      <c r="BR11" s="1241"/>
      <c r="BS11" s="1241"/>
      <c r="BT11" s="1241"/>
      <c r="BU11" s="1241"/>
      <c r="BV11" s="1241"/>
      <c r="BW11" s="1241"/>
      <c r="BX11" s="1241"/>
      <c r="BY11" s="1241"/>
      <c r="BZ11" s="1241"/>
      <c r="CA11" s="1241"/>
      <c r="CB11" s="1241"/>
      <c r="CC11" s="1241"/>
      <c r="CD11" s="1241"/>
      <c r="CE11" s="1241"/>
      <c r="CF11" s="1241"/>
      <c r="CG11" s="1241"/>
      <c r="CH11" s="1241"/>
      <c r="CI11" s="1241"/>
      <c r="CJ11" s="1241"/>
      <c r="CK11" s="1241"/>
      <c r="CL11" s="1241"/>
      <c r="CM11" s="1241"/>
      <c r="CN11" s="1241"/>
      <c r="CO11" s="1241"/>
      <c r="CP11" s="1241"/>
      <c r="CQ11" s="1241"/>
      <c r="CR11" s="1241"/>
      <c r="CS11" s="1241"/>
      <c r="CT11" s="1241"/>
      <c r="CU11" s="1241"/>
      <c r="CV11" s="1241"/>
      <c r="CW11" s="1241"/>
      <c r="CX11" s="1241"/>
      <c r="CY11" s="1241"/>
      <c r="CZ11" s="1241"/>
      <c r="DA11" s="1241"/>
      <c r="DB11" s="1241"/>
      <c r="DC11" s="1241"/>
      <c r="DD11" s="1241"/>
      <c r="DE11" s="1241"/>
      <c r="DF11" s="1241"/>
      <c r="DG11" s="1241"/>
      <c r="DH11" s="1241"/>
      <c r="DI11" s="1241"/>
      <c r="DJ11" s="1241"/>
      <c r="DK11" s="1241"/>
      <c r="DL11" s="1241"/>
      <c r="DM11" s="1241"/>
      <c r="DN11" s="1241"/>
      <c r="DO11" s="1241"/>
      <c r="DP11" s="1241"/>
      <c r="DQ11" s="1241"/>
      <c r="DR11" s="1241"/>
      <c r="DS11" s="1241"/>
      <c r="DT11" s="1241"/>
      <c r="DU11" s="1241"/>
      <c r="DV11" s="1241"/>
      <c r="DW11" s="1241"/>
      <c r="DX11" s="1241"/>
      <c r="DY11" s="1241"/>
      <c r="DZ11" s="1241"/>
      <c r="EA11" s="1241"/>
      <c r="EB11" s="1241"/>
      <c r="EC11" s="1241"/>
      <c r="ED11" s="1241"/>
      <c r="EE11" s="1241"/>
      <c r="EF11" s="1241"/>
      <c r="EG11" s="1241"/>
      <c r="EH11" s="1241"/>
      <c r="EI11" s="1241"/>
      <c r="EJ11" s="1241"/>
      <c r="EK11" s="1241"/>
      <c r="EL11" s="1241"/>
      <c r="EM11" s="1241"/>
      <c r="EN11" s="1241"/>
      <c r="EO11" s="1241"/>
      <c r="EP11" s="1241"/>
      <c r="EQ11" s="1241"/>
      <c r="ER11" s="1241"/>
      <c r="ES11" s="1241"/>
      <c r="ET11" s="1241"/>
      <c r="EU11" s="1241"/>
      <c r="EV11" s="1241"/>
      <c r="EW11" s="1241"/>
      <c r="EX11" s="1241"/>
      <c r="EY11" s="1241"/>
      <c r="EZ11" s="1241"/>
      <c r="FA11" s="1241"/>
      <c r="FB11" s="1241"/>
      <c r="FC11" s="1241"/>
      <c r="FD11" s="1241"/>
      <c r="FE11" s="1241"/>
      <c r="FF11" s="1241"/>
      <c r="FG11" s="1241"/>
      <c r="FH11" s="1241"/>
      <c r="FI11" s="1241"/>
      <c r="FJ11" s="1241"/>
      <c r="FK11" s="1241"/>
      <c r="FL11" s="1241"/>
      <c r="FM11" s="1241"/>
      <c r="FN11" s="1241"/>
      <c r="FO11" s="1241"/>
      <c r="FP11" s="1241"/>
      <c r="FQ11" s="1241"/>
      <c r="FR11" s="1241"/>
      <c r="FS11" s="1241"/>
      <c r="FT11" s="1241"/>
      <c r="FU11" s="1241"/>
      <c r="FV11" s="1241"/>
      <c r="FW11" s="1241"/>
      <c r="FX11" s="1241"/>
      <c r="FY11" s="1241"/>
      <c r="FZ11" s="1241"/>
      <c r="GA11" s="1241"/>
      <c r="GB11" s="1241"/>
      <c r="GC11" s="1241"/>
      <c r="GD11" s="1241"/>
      <c r="GE11" s="1241"/>
      <c r="GF11" s="1241"/>
      <c r="GG11" s="1241"/>
      <c r="GH11" s="1241"/>
      <c r="GI11" s="1241"/>
      <c r="GJ11" s="1241"/>
      <c r="GK11" s="1241"/>
      <c r="GL11" s="1241"/>
      <c r="GM11" s="1241"/>
      <c r="GN11" s="1241"/>
      <c r="GO11" s="1241"/>
      <c r="GP11" s="1241"/>
      <c r="GQ11" s="1241"/>
      <c r="GR11" s="1241"/>
      <c r="GS11" s="1241"/>
      <c r="GT11" s="1241"/>
      <c r="GU11" s="1241"/>
      <c r="GV11" s="1241"/>
      <c r="GW11" s="1241"/>
      <c r="GX11" s="1241"/>
      <c r="GY11" s="1241"/>
      <c r="GZ11" s="1241"/>
      <c r="HA11" s="1241"/>
      <c r="HB11" s="1241"/>
      <c r="HC11" s="1241"/>
      <c r="HD11" s="1241"/>
      <c r="HE11" s="1241"/>
      <c r="HF11" s="1241"/>
      <c r="HG11" s="1241"/>
      <c r="HH11" s="1241"/>
      <c r="HI11" s="1241"/>
      <c r="HJ11" s="1241"/>
      <c r="HK11" s="1241"/>
      <c r="HL11" s="1241"/>
      <c r="HM11" s="1241"/>
      <c r="HN11" s="1241"/>
      <c r="HO11" s="1241"/>
      <c r="HP11" s="1241"/>
      <c r="HQ11" s="1241"/>
      <c r="HR11" s="1241"/>
      <c r="HS11" s="1241"/>
      <c r="HT11" s="1241"/>
      <c r="HU11" s="1241"/>
      <c r="HV11" s="1241"/>
      <c r="HW11" s="1241"/>
      <c r="HX11" s="1241"/>
      <c r="HY11" s="1241"/>
      <c r="HZ11" s="1241"/>
      <c r="IA11" s="1241"/>
      <c r="IB11" s="1241"/>
      <c r="IC11" s="1241"/>
      <c r="ID11" s="1241"/>
    </row>
    <row r="12" spans="1:238" s="1273" customFormat="1" ht="42.75" customHeight="1">
      <c r="A12" s="980" t="s">
        <v>236</v>
      </c>
      <c r="B12" s="1274" t="s">
        <v>68</v>
      </c>
      <c r="C12" s="1275"/>
      <c r="D12" s="1275" t="s">
        <v>243</v>
      </c>
      <c r="E12" s="1275"/>
      <c r="F12" s="1275"/>
      <c r="G12" s="1270">
        <v>4.5</v>
      </c>
      <c r="H12" s="1275">
        <v>135</v>
      </c>
      <c r="I12" s="1275">
        <v>60</v>
      </c>
      <c r="J12" s="1275"/>
      <c r="K12" s="1275"/>
      <c r="L12" s="1275">
        <v>60</v>
      </c>
      <c r="M12" s="1275">
        <v>75</v>
      </c>
      <c r="N12" s="1275" t="s">
        <v>219</v>
      </c>
      <c r="O12" s="1275" t="s">
        <v>219</v>
      </c>
      <c r="P12" s="1275" t="s">
        <v>219</v>
      </c>
      <c r="Q12" s="1275"/>
      <c r="R12" s="1275"/>
      <c r="S12" s="1275"/>
      <c r="T12" s="1241"/>
      <c r="U12" s="1241" t="s">
        <v>257</v>
      </c>
      <c r="V12" s="1241" t="s">
        <v>257</v>
      </c>
      <c r="W12" s="1241" t="s">
        <v>257</v>
      </c>
      <c r="X12" s="1241" t="s">
        <v>258</v>
      </c>
      <c r="Y12" s="1241" t="s">
        <v>258</v>
      </c>
      <c r="Z12" s="1241" t="s">
        <v>258</v>
      </c>
      <c r="AA12" s="1241"/>
      <c r="AB12" s="1241"/>
      <c r="AC12" s="1241"/>
      <c r="AD12" s="1241"/>
      <c r="AE12" s="1241"/>
      <c r="AF12" s="1241"/>
      <c r="AG12" s="1241"/>
      <c r="AH12" s="1241"/>
      <c r="AI12" s="1241"/>
      <c r="AJ12" s="1241"/>
      <c r="AK12" s="1271"/>
      <c r="AL12" s="1241"/>
      <c r="AM12" s="1272"/>
      <c r="AN12" s="1241"/>
      <c r="AO12" s="1241"/>
      <c r="AP12" s="1241"/>
      <c r="AQ12" s="1241"/>
      <c r="AR12" s="1241"/>
      <c r="AS12" s="1241"/>
      <c r="AT12" s="1241"/>
      <c r="AU12" s="1241"/>
      <c r="AV12" s="1241"/>
      <c r="AW12" s="1241"/>
      <c r="AX12" s="1241"/>
      <c r="AY12" s="1241"/>
      <c r="AZ12" s="1241"/>
      <c r="BA12" s="1241"/>
      <c r="BB12" s="1241"/>
      <c r="BC12" s="1241"/>
      <c r="BD12" s="1241"/>
      <c r="BE12" s="1241"/>
      <c r="BF12" s="1241"/>
      <c r="BG12" s="1241"/>
      <c r="BH12" s="1241"/>
      <c r="BI12" s="1241"/>
      <c r="BJ12" s="1241"/>
      <c r="BK12" s="1241"/>
      <c r="BL12" s="1241"/>
      <c r="BM12" s="1241"/>
      <c r="BN12" s="1241"/>
      <c r="BO12" s="1241"/>
      <c r="BP12" s="1241"/>
      <c r="BQ12" s="1241"/>
      <c r="BR12" s="1241"/>
      <c r="BS12" s="1241"/>
      <c r="BT12" s="1241"/>
      <c r="BU12" s="1241"/>
      <c r="BV12" s="1241"/>
      <c r="BW12" s="1241"/>
      <c r="BX12" s="1241"/>
      <c r="BY12" s="1241"/>
      <c r="BZ12" s="1241"/>
      <c r="CA12" s="1241"/>
      <c r="CB12" s="1241"/>
      <c r="CC12" s="1241"/>
      <c r="CD12" s="1241"/>
      <c r="CE12" s="1241"/>
      <c r="CF12" s="1241"/>
      <c r="CG12" s="1241"/>
      <c r="CH12" s="1241"/>
      <c r="CI12" s="1241"/>
      <c r="CJ12" s="1241"/>
      <c r="CK12" s="1241"/>
      <c r="CL12" s="1241"/>
      <c r="CM12" s="1241"/>
      <c r="CN12" s="1241"/>
      <c r="CO12" s="1241"/>
      <c r="CP12" s="1241"/>
      <c r="CQ12" s="1241"/>
      <c r="CR12" s="1241"/>
      <c r="CS12" s="1241"/>
      <c r="CT12" s="1241"/>
      <c r="CU12" s="1241"/>
      <c r="CV12" s="1241"/>
      <c r="CW12" s="1241"/>
      <c r="CX12" s="1241"/>
      <c r="CY12" s="1241"/>
      <c r="CZ12" s="1241"/>
      <c r="DA12" s="1241"/>
      <c r="DB12" s="1241"/>
      <c r="DC12" s="1241"/>
      <c r="DD12" s="1241"/>
      <c r="DE12" s="1241"/>
      <c r="DF12" s="1241"/>
      <c r="DG12" s="1241"/>
      <c r="DH12" s="1241"/>
      <c r="DI12" s="1241"/>
      <c r="DJ12" s="1241"/>
      <c r="DK12" s="1241"/>
      <c r="DL12" s="1241"/>
      <c r="DM12" s="1241"/>
      <c r="DN12" s="1241"/>
      <c r="DO12" s="1241"/>
      <c r="DP12" s="1241"/>
      <c r="DQ12" s="1241"/>
      <c r="DR12" s="1241"/>
      <c r="DS12" s="1241"/>
      <c r="DT12" s="1241"/>
      <c r="DU12" s="1241"/>
      <c r="DV12" s="1241"/>
      <c r="DW12" s="1241"/>
      <c r="DX12" s="1241"/>
      <c r="DY12" s="1241"/>
      <c r="DZ12" s="1241"/>
      <c r="EA12" s="1241"/>
      <c r="EB12" s="1241"/>
      <c r="EC12" s="1241"/>
      <c r="ED12" s="1241"/>
      <c r="EE12" s="1241"/>
      <c r="EF12" s="1241"/>
      <c r="EG12" s="1241"/>
      <c r="EH12" s="1241"/>
      <c r="EI12" s="1241"/>
      <c r="EJ12" s="1241"/>
      <c r="EK12" s="1241"/>
      <c r="EL12" s="1241"/>
      <c r="EM12" s="1241"/>
      <c r="EN12" s="1241"/>
      <c r="EO12" s="1241"/>
      <c r="EP12" s="1241"/>
      <c r="EQ12" s="1241"/>
      <c r="ER12" s="1241"/>
      <c r="ES12" s="1241"/>
      <c r="ET12" s="1241"/>
      <c r="EU12" s="1241"/>
      <c r="EV12" s="1241"/>
      <c r="EW12" s="1241"/>
      <c r="EX12" s="1241"/>
      <c r="EY12" s="1241"/>
      <c r="EZ12" s="1241"/>
      <c r="FA12" s="1241"/>
      <c r="FB12" s="1241"/>
      <c r="FC12" s="1241"/>
      <c r="FD12" s="1241"/>
      <c r="FE12" s="1241"/>
      <c r="FF12" s="1241"/>
      <c r="FG12" s="1241"/>
      <c r="FH12" s="1241"/>
      <c r="FI12" s="1241"/>
      <c r="FJ12" s="1241"/>
      <c r="FK12" s="1241"/>
      <c r="FL12" s="1241"/>
      <c r="FM12" s="1241"/>
      <c r="FN12" s="1241"/>
      <c r="FO12" s="1241"/>
      <c r="FP12" s="1241"/>
      <c r="FQ12" s="1241"/>
      <c r="FR12" s="1241"/>
      <c r="FS12" s="1241"/>
      <c r="FT12" s="1241"/>
      <c r="FU12" s="1241"/>
      <c r="FV12" s="1241"/>
      <c r="FW12" s="1241"/>
      <c r="FX12" s="1241"/>
      <c r="FY12" s="1241"/>
      <c r="FZ12" s="1241"/>
      <c r="GA12" s="1241"/>
      <c r="GB12" s="1241"/>
      <c r="GC12" s="1241"/>
      <c r="GD12" s="1241"/>
      <c r="GE12" s="1241"/>
      <c r="GF12" s="1241"/>
      <c r="GG12" s="1241"/>
      <c r="GH12" s="1241"/>
      <c r="GI12" s="1241"/>
      <c r="GJ12" s="1241"/>
      <c r="GK12" s="1241"/>
      <c r="GL12" s="1241"/>
      <c r="GM12" s="1241"/>
      <c r="GN12" s="1241"/>
      <c r="GO12" s="1241"/>
      <c r="GP12" s="1241"/>
      <c r="GQ12" s="1241"/>
      <c r="GR12" s="1241"/>
      <c r="GS12" s="1241"/>
      <c r="GT12" s="1241"/>
      <c r="GU12" s="1241"/>
      <c r="GV12" s="1241"/>
      <c r="GW12" s="1241"/>
      <c r="GX12" s="1241"/>
      <c r="GY12" s="1241"/>
      <c r="GZ12" s="1241"/>
      <c r="HA12" s="1241"/>
      <c r="HB12" s="1241"/>
      <c r="HC12" s="1241"/>
      <c r="HD12" s="1241"/>
      <c r="HE12" s="1241"/>
      <c r="HF12" s="1241"/>
      <c r="HG12" s="1241"/>
      <c r="HH12" s="1241"/>
      <c r="HI12" s="1241"/>
      <c r="HJ12" s="1241"/>
      <c r="HK12" s="1241"/>
      <c r="HL12" s="1241"/>
      <c r="HM12" s="1241"/>
      <c r="HN12" s="1241"/>
      <c r="HO12" s="1241"/>
      <c r="HP12" s="1241"/>
      <c r="HQ12" s="1241"/>
      <c r="HR12" s="1241"/>
      <c r="HS12" s="1241"/>
      <c r="HT12" s="1241"/>
      <c r="HU12" s="1241"/>
      <c r="HV12" s="1241"/>
      <c r="HW12" s="1241"/>
      <c r="HX12" s="1241"/>
      <c r="HY12" s="1241"/>
      <c r="HZ12" s="1241"/>
      <c r="IA12" s="1241"/>
      <c r="IB12" s="1241"/>
      <c r="IC12" s="1241"/>
      <c r="ID12" s="1241"/>
    </row>
    <row r="13" spans="1:238" s="1242" customFormat="1" ht="19.5">
      <c r="A13" s="1276" t="s">
        <v>125</v>
      </c>
      <c r="B13" s="1277" t="s">
        <v>215</v>
      </c>
      <c r="C13" s="1278"/>
      <c r="D13" s="1278"/>
      <c r="E13" s="1278"/>
      <c r="F13" s="1278"/>
      <c r="G13" s="1279">
        <v>3</v>
      </c>
      <c r="H13" s="1279">
        <v>90</v>
      </c>
      <c r="I13" s="1280"/>
      <c r="J13" s="1278"/>
      <c r="K13" s="1278"/>
      <c r="L13" s="1278"/>
      <c r="M13" s="1278"/>
      <c r="N13" s="1278"/>
      <c r="O13" s="1006"/>
      <c r="P13" s="1006"/>
      <c r="Q13" s="1006"/>
      <c r="R13" s="1006"/>
      <c r="S13" s="1006"/>
      <c r="T13" s="1240"/>
      <c r="U13" s="1281" t="s">
        <v>257</v>
      </c>
      <c r="V13" s="1281" t="s">
        <v>258</v>
      </c>
      <c r="W13" s="1281" t="s">
        <v>258</v>
      </c>
      <c r="X13" s="1281" t="s">
        <v>258</v>
      </c>
      <c r="Y13" s="1281" t="s">
        <v>258</v>
      </c>
      <c r="Z13" s="1281" t="s">
        <v>258</v>
      </c>
      <c r="AA13" s="1240"/>
      <c r="AB13" s="1240"/>
      <c r="AC13" s="1240"/>
      <c r="AD13" s="1240"/>
      <c r="AE13" s="1240"/>
      <c r="AF13" s="1240"/>
      <c r="AG13" s="1240"/>
      <c r="AH13" s="1240"/>
      <c r="AI13" s="1240"/>
      <c r="AJ13" s="1240"/>
      <c r="AK13" s="1240"/>
      <c r="AL13" s="1241"/>
      <c r="AM13" s="1240"/>
      <c r="AN13" s="1240"/>
      <c r="AO13" s="1240"/>
      <c r="AP13" s="1240"/>
      <c r="AQ13" s="1240"/>
      <c r="AR13" s="1240"/>
      <c r="AS13" s="1240"/>
      <c r="AT13" s="1240"/>
      <c r="AU13" s="1240"/>
      <c r="AV13" s="1240"/>
      <c r="AW13" s="1240"/>
      <c r="AX13" s="1240"/>
      <c r="AY13" s="1240"/>
      <c r="AZ13" s="1240"/>
      <c r="BA13" s="1240"/>
      <c r="BB13" s="1240"/>
      <c r="BC13" s="1240"/>
      <c r="BD13" s="1240"/>
      <c r="BE13" s="1240"/>
      <c r="BF13" s="1240"/>
      <c r="BG13" s="1240"/>
      <c r="BH13" s="1240"/>
      <c r="BI13" s="1240"/>
      <c r="BJ13" s="1240"/>
      <c r="BK13" s="1240"/>
      <c r="BL13" s="1240"/>
      <c r="BM13" s="1240"/>
      <c r="BN13" s="1240"/>
      <c r="BO13" s="1240"/>
      <c r="BP13" s="1240"/>
      <c r="BQ13" s="1240"/>
      <c r="BR13" s="1240"/>
      <c r="BS13" s="1240"/>
      <c r="BT13" s="1240"/>
      <c r="BU13" s="1240"/>
      <c r="BV13" s="1240"/>
      <c r="BW13" s="1240"/>
      <c r="BX13" s="1240"/>
      <c r="BY13" s="1240"/>
      <c r="BZ13" s="1240"/>
      <c r="CA13" s="1240"/>
      <c r="CB13" s="1240"/>
      <c r="CC13" s="1240"/>
      <c r="CD13" s="1240"/>
      <c r="CE13" s="1240"/>
      <c r="CF13" s="1240"/>
      <c r="CG13" s="1240"/>
      <c r="CH13" s="1240"/>
      <c r="CI13" s="1240"/>
      <c r="CJ13" s="1240"/>
      <c r="CK13" s="1240"/>
      <c r="CL13" s="1240"/>
      <c r="CM13" s="1240"/>
      <c r="CN13" s="1240"/>
      <c r="CO13" s="1240"/>
      <c r="CP13" s="1240"/>
      <c r="CQ13" s="1240"/>
      <c r="CR13" s="1240"/>
      <c r="CS13" s="1240"/>
      <c r="CT13" s="1240"/>
      <c r="CU13" s="1240"/>
      <c r="CV13" s="1240"/>
      <c r="CW13" s="1240"/>
      <c r="CX13" s="1240"/>
      <c r="CY13" s="1240"/>
      <c r="CZ13" s="1240"/>
      <c r="DA13" s="1240"/>
      <c r="DB13" s="1240"/>
      <c r="DC13" s="1240"/>
      <c r="DD13" s="1240"/>
      <c r="DE13" s="1240"/>
      <c r="DF13" s="1240"/>
      <c r="DG13" s="1240"/>
      <c r="DH13" s="1240"/>
      <c r="DI13" s="1240"/>
      <c r="DJ13" s="1240"/>
      <c r="DK13" s="1240"/>
      <c r="DL13" s="1240"/>
      <c r="DM13" s="1240"/>
      <c r="DN13" s="1240"/>
      <c r="DO13" s="1240"/>
      <c r="DP13" s="1240"/>
      <c r="DQ13" s="1240"/>
      <c r="DR13" s="1240"/>
      <c r="DS13" s="1240"/>
      <c r="DT13" s="1240"/>
      <c r="DU13" s="1240"/>
      <c r="DV13" s="1240"/>
      <c r="DW13" s="1240"/>
      <c r="DX13" s="1240"/>
      <c r="DY13" s="1240"/>
      <c r="DZ13" s="1240"/>
      <c r="EA13" s="1240"/>
      <c r="EB13" s="1240"/>
      <c r="EC13" s="1240"/>
      <c r="ED13" s="1240"/>
      <c r="EE13" s="1240"/>
      <c r="EF13" s="1240"/>
      <c r="EG13" s="1240"/>
      <c r="EH13" s="1240"/>
      <c r="EI13" s="1240"/>
      <c r="EJ13" s="1240"/>
      <c r="EK13" s="1240"/>
      <c r="EL13" s="1240"/>
      <c r="EM13" s="1240"/>
      <c r="EN13" s="1240"/>
      <c r="EO13" s="1240"/>
      <c r="EP13" s="1240"/>
      <c r="EQ13" s="1240"/>
      <c r="ER13" s="1240"/>
      <c r="ES13" s="1240"/>
      <c r="ET13" s="1240"/>
      <c r="EU13" s="1240"/>
      <c r="EV13" s="1240"/>
      <c r="EW13" s="1240"/>
      <c r="EX13" s="1240"/>
      <c r="EY13" s="1240"/>
      <c r="EZ13" s="1240"/>
      <c r="FA13" s="1240"/>
      <c r="FB13" s="1240"/>
      <c r="FC13" s="1240"/>
      <c r="FD13" s="1240"/>
      <c r="FE13" s="1240"/>
      <c r="FF13" s="1240"/>
      <c r="FG13" s="1240"/>
      <c r="FH13" s="1240"/>
      <c r="FI13" s="1240"/>
      <c r="FJ13" s="1240"/>
      <c r="FK13" s="1240"/>
      <c r="FL13" s="1240"/>
      <c r="FM13" s="1240"/>
      <c r="FN13" s="1240"/>
      <c r="FO13" s="1240"/>
      <c r="FP13" s="1240"/>
      <c r="FQ13" s="1240"/>
      <c r="FR13" s="1240"/>
      <c r="FS13" s="1240"/>
      <c r="FT13" s="1240"/>
      <c r="FU13" s="1240"/>
      <c r="FV13" s="1240"/>
      <c r="FW13" s="1240"/>
      <c r="FX13" s="1240"/>
      <c r="FY13" s="1240"/>
      <c r="FZ13" s="1240"/>
      <c r="GA13" s="1240"/>
      <c r="GB13" s="1240"/>
      <c r="GC13" s="1240"/>
      <c r="GD13" s="1240"/>
      <c r="GE13" s="1240"/>
      <c r="GF13" s="1240"/>
      <c r="GG13" s="1240"/>
      <c r="GH13" s="1240"/>
      <c r="GI13" s="1240"/>
      <c r="GJ13" s="1240"/>
      <c r="GK13" s="1240"/>
      <c r="GL13" s="1240"/>
      <c r="GM13" s="1240"/>
      <c r="GN13" s="1240"/>
      <c r="GO13" s="1240"/>
      <c r="GP13" s="1240"/>
      <c r="GQ13" s="1240"/>
      <c r="GR13" s="1240"/>
      <c r="GS13" s="1240"/>
      <c r="GT13" s="1240"/>
      <c r="GU13" s="1240"/>
      <c r="GV13" s="1240"/>
      <c r="GW13" s="1240"/>
      <c r="GX13" s="1240"/>
      <c r="GY13" s="1240"/>
      <c r="GZ13" s="1240"/>
      <c r="HA13" s="1240"/>
      <c r="HB13" s="1240"/>
      <c r="HC13" s="1240"/>
      <c r="HD13" s="1240"/>
      <c r="HE13" s="1240"/>
      <c r="HF13" s="1240"/>
      <c r="HG13" s="1240"/>
      <c r="HH13" s="1240"/>
      <c r="HI13" s="1240"/>
      <c r="HJ13" s="1240"/>
      <c r="HK13" s="1240"/>
      <c r="HL13" s="1240"/>
      <c r="HM13" s="1240"/>
      <c r="HN13" s="1240"/>
      <c r="HO13" s="1240"/>
      <c r="HP13" s="1240"/>
      <c r="HQ13" s="1240"/>
      <c r="HR13" s="1240"/>
      <c r="HS13" s="1240"/>
      <c r="HT13" s="1240"/>
      <c r="HU13" s="1240"/>
      <c r="HV13" s="1240"/>
      <c r="HW13" s="1240"/>
      <c r="HX13" s="1240"/>
      <c r="HY13" s="1240"/>
      <c r="HZ13" s="1240"/>
      <c r="IA13" s="1240"/>
      <c r="IB13" s="1240"/>
      <c r="IC13" s="1240"/>
      <c r="ID13" s="1240"/>
    </row>
    <row r="14" spans="1:238" s="1242" customFormat="1" ht="19.5">
      <c r="A14" s="1276" t="s">
        <v>178</v>
      </c>
      <c r="B14" s="1282" t="s">
        <v>71</v>
      </c>
      <c r="C14" s="1268"/>
      <c r="D14" s="1283">
        <v>1</v>
      </c>
      <c r="E14" s="1268"/>
      <c r="F14" s="1268"/>
      <c r="G14" s="1283">
        <v>1</v>
      </c>
      <c r="H14" s="1280">
        <v>30</v>
      </c>
      <c r="I14" s="1283">
        <v>14</v>
      </c>
      <c r="J14" s="1283">
        <v>8</v>
      </c>
      <c r="K14" s="1283"/>
      <c r="L14" s="1283">
        <v>6</v>
      </c>
      <c r="M14" s="1283">
        <v>16</v>
      </c>
      <c r="N14" s="1283">
        <v>1</v>
      </c>
      <c r="O14" s="1008"/>
      <c r="P14" s="1008"/>
      <c r="Q14" s="1008"/>
      <c r="R14" s="1008"/>
      <c r="S14" s="1008"/>
      <c r="T14" s="1240"/>
      <c r="U14" s="1241" t="s">
        <v>257</v>
      </c>
      <c r="V14" s="1241" t="s">
        <v>258</v>
      </c>
      <c r="W14" s="1241" t="s">
        <v>258</v>
      </c>
      <c r="X14" s="1241" t="s">
        <v>258</v>
      </c>
      <c r="Y14" s="1241" t="s">
        <v>258</v>
      </c>
      <c r="Z14" s="1241" t="s">
        <v>258</v>
      </c>
      <c r="AA14" s="1240"/>
      <c r="AB14" s="1240"/>
      <c r="AC14" s="1240"/>
      <c r="AD14" s="1240"/>
      <c r="AE14" s="1240"/>
      <c r="AF14" s="1240"/>
      <c r="AG14" s="1240"/>
      <c r="AH14" s="1240"/>
      <c r="AI14" s="1240"/>
      <c r="AJ14" s="1240"/>
      <c r="AK14" s="1240"/>
      <c r="AL14" s="1241"/>
      <c r="AM14" s="1240"/>
      <c r="AN14" s="1240"/>
      <c r="AO14" s="1240"/>
      <c r="AP14" s="1240"/>
      <c r="AQ14" s="1240"/>
      <c r="AR14" s="1240"/>
      <c r="AS14" s="1240"/>
      <c r="AT14" s="1240"/>
      <c r="AU14" s="1240"/>
      <c r="AV14" s="1240"/>
      <c r="AW14" s="1240"/>
      <c r="AX14" s="1240"/>
      <c r="AY14" s="1240"/>
      <c r="AZ14" s="1240"/>
      <c r="BA14" s="1240"/>
      <c r="BB14" s="1240"/>
      <c r="BC14" s="1240"/>
      <c r="BD14" s="1240"/>
      <c r="BE14" s="1240"/>
      <c r="BF14" s="1240"/>
      <c r="BG14" s="1240"/>
      <c r="BH14" s="1240"/>
      <c r="BI14" s="1240"/>
      <c r="BJ14" s="1240"/>
      <c r="BK14" s="1240"/>
      <c r="BL14" s="1240"/>
      <c r="BM14" s="1240"/>
      <c r="BN14" s="1240"/>
      <c r="BO14" s="1240"/>
      <c r="BP14" s="1240"/>
      <c r="BQ14" s="1240"/>
      <c r="BR14" s="1240"/>
      <c r="BS14" s="1240"/>
      <c r="BT14" s="1240"/>
      <c r="BU14" s="1240"/>
      <c r="BV14" s="1240"/>
      <c r="BW14" s="1240"/>
      <c r="BX14" s="1240"/>
      <c r="BY14" s="1240"/>
      <c r="BZ14" s="1240"/>
      <c r="CA14" s="1240"/>
      <c r="CB14" s="1240"/>
      <c r="CC14" s="1240"/>
      <c r="CD14" s="1240"/>
      <c r="CE14" s="1240"/>
      <c r="CF14" s="1240"/>
      <c r="CG14" s="1240"/>
      <c r="CH14" s="1240"/>
      <c r="CI14" s="1240"/>
      <c r="CJ14" s="1240"/>
      <c r="CK14" s="1240"/>
      <c r="CL14" s="1240"/>
      <c r="CM14" s="1240"/>
      <c r="CN14" s="1240"/>
      <c r="CO14" s="1240"/>
      <c r="CP14" s="1240"/>
      <c r="CQ14" s="1240"/>
      <c r="CR14" s="1240"/>
      <c r="CS14" s="1240"/>
      <c r="CT14" s="1240"/>
      <c r="CU14" s="1240"/>
      <c r="CV14" s="1240"/>
      <c r="CW14" s="1240"/>
      <c r="CX14" s="1240"/>
      <c r="CY14" s="1240"/>
      <c r="CZ14" s="1240"/>
      <c r="DA14" s="1240"/>
      <c r="DB14" s="1240"/>
      <c r="DC14" s="1240"/>
      <c r="DD14" s="1240"/>
      <c r="DE14" s="1240"/>
      <c r="DF14" s="1240"/>
      <c r="DG14" s="1240"/>
      <c r="DH14" s="1240"/>
      <c r="DI14" s="1240"/>
      <c r="DJ14" s="1240"/>
      <c r="DK14" s="1240"/>
      <c r="DL14" s="1240"/>
      <c r="DM14" s="1240"/>
      <c r="DN14" s="1240"/>
      <c r="DO14" s="1240"/>
      <c r="DP14" s="1240"/>
      <c r="DQ14" s="1240"/>
      <c r="DR14" s="1240"/>
      <c r="DS14" s="1240"/>
      <c r="DT14" s="1240"/>
      <c r="DU14" s="1240"/>
      <c r="DV14" s="1240"/>
      <c r="DW14" s="1240"/>
      <c r="DX14" s="1240"/>
      <c r="DY14" s="1240"/>
      <c r="DZ14" s="1240"/>
      <c r="EA14" s="1240"/>
      <c r="EB14" s="1240"/>
      <c r="EC14" s="1240"/>
      <c r="ED14" s="1240"/>
      <c r="EE14" s="1240"/>
      <c r="EF14" s="1240"/>
      <c r="EG14" s="1240"/>
      <c r="EH14" s="1240"/>
      <c r="EI14" s="1240"/>
      <c r="EJ14" s="1240"/>
      <c r="EK14" s="1240"/>
      <c r="EL14" s="1240"/>
      <c r="EM14" s="1240"/>
      <c r="EN14" s="1240"/>
      <c r="EO14" s="1240"/>
      <c r="EP14" s="1240"/>
      <c r="EQ14" s="1240"/>
      <c r="ER14" s="1240"/>
      <c r="ES14" s="1240"/>
      <c r="ET14" s="1240"/>
      <c r="EU14" s="1240"/>
      <c r="EV14" s="1240"/>
      <c r="EW14" s="1240"/>
      <c r="EX14" s="1240"/>
      <c r="EY14" s="1240"/>
      <c r="EZ14" s="1240"/>
      <c r="FA14" s="1240"/>
      <c r="FB14" s="1240"/>
      <c r="FC14" s="1240"/>
      <c r="FD14" s="1240"/>
      <c r="FE14" s="1240"/>
      <c r="FF14" s="1240"/>
      <c r="FG14" s="1240"/>
      <c r="FH14" s="1240"/>
      <c r="FI14" s="1240"/>
      <c r="FJ14" s="1240"/>
      <c r="FK14" s="1240"/>
      <c r="FL14" s="1240"/>
      <c r="FM14" s="1240"/>
      <c r="FN14" s="1240"/>
      <c r="FO14" s="1240"/>
      <c r="FP14" s="1240"/>
      <c r="FQ14" s="1240"/>
      <c r="FR14" s="1240"/>
      <c r="FS14" s="1240"/>
      <c r="FT14" s="1240"/>
      <c r="FU14" s="1240"/>
      <c r="FV14" s="1240"/>
      <c r="FW14" s="1240"/>
      <c r="FX14" s="1240"/>
      <c r="FY14" s="1240"/>
      <c r="FZ14" s="1240"/>
      <c r="GA14" s="1240"/>
      <c r="GB14" s="1240"/>
      <c r="GC14" s="1240"/>
      <c r="GD14" s="1240"/>
      <c r="GE14" s="1240"/>
      <c r="GF14" s="1240"/>
      <c r="GG14" s="1240"/>
      <c r="GH14" s="1240"/>
      <c r="GI14" s="1240"/>
      <c r="GJ14" s="1240"/>
      <c r="GK14" s="1240"/>
      <c r="GL14" s="1240"/>
      <c r="GM14" s="1240"/>
      <c r="GN14" s="1240"/>
      <c r="GO14" s="1240"/>
      <c r="GP14" s="1240"/>
      <c r="GQ14" s="1240"/>
      <c r="GR14" s="1240"/>
      <c r="GS14" s="1240"/>
      <c r="GT14" s="1240"/>
      <c r="GU14" s="1240"/>
      <c r="GV14" s="1240"/>
      <c r="GW14" s="1240"/>
      <c r="GX14" s="1240"/>
      <c r="GY14" s="1240"/>
      <c r="GZ14" s="1240"/>
      <c r="HA14" s="1240"/>
      <c r="HB14" s="1240"/>
      <c r="HC14" s="1240"/>
      <c r="HD14" s="1240"/>
      <c r="HE14" s="1240"/>
      <c r="HF14" s="1240"/>
      <c r="HG14" s="1240"/>
      <c r="HH14" s="1240"/>
      <c r="HI14" s="1240"/>
      <c r="HJ14" s="1240"/>
      <c r="HK14" s="1240"/>
      <c r="HL14" s="1240"/>
      <c r="HM14" s="1240"/>
      <c r="HN14" s="1240"/>
      <c r="HO14" s="1240"/>
      <c r="HP14" s="1240"/>
      <c r="HQ14" s="1240"/>
      <c r="HR14" s="1240"/>
      <c r="HS14" s="1240"/>
      <c r="HT14" s="1240"/>
      <c r="HU14" s="1240"/>
      <c r="HV14" s="1240"/>
      <c r="HW14" s="1240"/>
      <c r="HX14" s="1240"/>
      <c r="HY14" s="1240"/>
      <c r="HZ14" s="1240"/>
      <c r="IA14" s="1240"/>
      <c r="IB14" s="1240"/>
      <c r="IC14" s="1240"/>
      <c r="ID14" s="1240"/>
    </row>
    <row r="15" spans="1:238" s="1242" customFormat="1" ht="18.75">
      <c r="A15" s="923" t="s">
        <v>126</v>
      </c>
      <c r="B15" s="1284" t="s">
        <v>158</v>
      </c>
      <c r="C15" s="1285"/>
      <c r="D15" s="1285"/>
      <c r="E15" s="1285"/>
      <c r="F15" s="1286"/>
      <c r="G15" s="1287">
        <v>15</v>
      </c>
      <c r="H15" s="1288">
        <v>450</v>
      </c>
      <c r="I15" s="931"/>
      <c r="J15" s="1289"/>
      <c r="K15" s="1290"/>
      <c r="L15" s="1290"/>
      <c r="M15" s="1291"/>
      <c r="N15" s="1292"/>
      <c r="O15" s="1002"/>
      <c r="P15" s="1293"/>
      <c r="Q15" s="1001"/>
      <c r="R15" s="1002"/>
      <c r="S15" s="1002"/>
      <c r="T15" s="1240"/>
      <c r="U15" s="1241" t="s">
        <v>257</v>
      </c>
      <c r="V15" s="1241" t="s">
        <v>258</v>
      </c>
      <c r="W15" s="1241" t="s">
        <v>258</v>
      </c>
      <c r="X15" s="1241" t="s">
        <v>258</v>
      </c>
      <c r="Y15" s="1241" t="s">
        <v>258</v>
      </c>
      <c r="Z15" s="1241" t="s">
        <v>258</v>
      </c>
      <c r="AA15" s="1240"/>
      <c r="AB15" s="1240"/>
      <c r="AC15" s="1240"/>
      <c r="AD15" s="1240"/>
      <c r="AE15" s="1240"/>
      <c r="AF15" s="1240"/>
      <c r="AG15" s="1240"/>
      <c r="AH15" s="1240"/>
      <c r="AI15" s="1240"/>
      <c r="AJ15" s="1240"/>
      <c r="AK15" s="1240"/>
      <c r="AL15" s="1241"/>
      <c r="AM15" s="1240"/>
      <c r="AN15" s="1240"/>
      <c r="AO15" s="1240"/>
      <c r="AP15" s="1240"/>
      <c r="AQ15" s="1240"/>
      <c r="AR15" s="1240"/>
      <c r="AS15" s="1240"/>
      <c r="AT15" s="1240"/>
      <c r="AU15" s="1240"/>
      <c r="AV15" s="1240"/>
      <c r="AW15" s="1240"/>
      <c r="AX15" s="1240"/>
      <c r="AY15" s="1240"/>
      <c r="AZ15" s="1240"/>
      <c r="BA15" s="1240"/>
      <c r="BB15" s="1240"/>
      <c r="BC15" s="1240"/>
      <c r="BD15" s="1240"/>
      <c r="BE15" s="1240"/>
      <c r="BF15" s="1240"/>
      <c r="BG15" s="1240"/>
      <c r="BH15" s="1240"/>
      <c r="BI15" s="1240"/>
      <c r="BJ15" s="1240"/>
      <c r="BK15" s="1240"/>
      <c r="BL15" s="1240"/>
      <c r="BM15" s="1240"/>
      <c r="BN15" s="1240"/>
      <c r="BO15" s="1240"/>
      <c r="BP15" s="1240"/>
      <c r="BQ15" s="1240"/>
      <c r="BR15" s="1240"/>
      <c r="BS15" s="1240"/>
      <c r="BT15" s="1240"/>
      <c r="BU15" s="1240"/>
      <c r="BV15" s="1240"/>
      <c r="BW15" s="1240"/>
      <c r="BX15" s="1240"/>
      <c r="BY15" s="1240"/>
      <c r="BZ15" s="1240"/>
      <c r="CA15" s="1240"/>
      <c r="CB15" s="1240"/>
      <c r="CC15" s="1240"/>
      <c r="CD15" s="1240"/>
      <c r="CE15" s="1240"/>
      <c r="CF15" s="1240"/>
      <c r="CG15" s="1240"/>
      <c r="CH15" s="1240"/>
      <c r="CI15" s="1240"/>
      <c r="CJ15" s="1240"/>
      <c r="CK15" s="1240"/>
      <c r="CL15" s="1240"/>
      <c r="CM15" s="1240"/>
      <c r="CN15" s="1240"/>
      <c r="CO15" s="1240"/>
      <c r="CP15" s="1240"/>
      <c r="CQ15" s="1240"/>
      <c r="CR15" s="1240"/>
      <c r="CS15" s="1240"/>
      <c r="CT15" s="1240"/>
      <c r="CU15" s="1240"/>
      <c r="CV15" s="1240"/>
      <c r="CW15" s="1240"/>
      <c r="CX15" s="1240"/>
      <c r="CY15" s="1240"/>
      <c r="CZ15" s="1240"/>
      <c r="DA15" s="1240"/>
      <c r="DB15" s="1240"/>
      <c r="DC15" s="1240"/>
      <c r="DD15" s="1240"/>
      <c r="DE15" s="1240"/>
      <c r="DF15" s="1240"/>
      <c r="DG15" s="1240"/>
      <c r="DH15" s="1240"/>
      <c r="DI15" s="1240"/>
      <c r="DJ15" s="1240"/>
      <c r="DK15" s="1240"/>
      <c r="DL15" s="1240"/>
      <c r="DM15" s="1240"/>
      <c r="DN15" s="1240"/>
      <c r="DO15" s="1240"/>
      <c r="DP15" s="1240"/>
      <c r="DQ15" s="1240"/>
      <c r="DR15" s="1240"/>
      <c r="DS15" s="1240"/>
      <c r="DT15" s="1240"/>
      <c r="DU15" s="1240"/>
      <c r="DV15" s="1240"/>
      <c r="DW15" s="1240"/>
      <c r="DX15" s="1240"/>
      <c r="DY15" s="1240"/>
      <c r="DZ15" s="1240"/>
      <c r="EA15" s="1240"/>
      <c r="EB15" s="1240"/>
      <c r="EC15" s="1240"/>
      <c r="ED15" s="1240"/>
      <c r="EE15" s="1240"/>
      <c r="EF15" s="1240"/>
      <c r="EG15" s="1240"/>
      <c r="EH15" s="1240"/>
      <c r="EI15" s="1240"/>
      <c r="EJ15" s="1240"/>
      <c r="EK15" s="1240"/>
      <c r="EL15" s="1240"/>
      <c r="EM15" s="1240"/>
      <c r="EN15" s="1240"/>
      <c r="EO15" s="1240"/>
      <c r="EP15" s="1240"/>
      <c r="EQ15" s="1240"/>
      <c r="ER15" s="1240"/>
      <c r="ES15" s="1240"/>
      <c r="ET15" s="1240"/>
      <c r="EU15" s="1240"/>
      <c r="EV15" s="1240"/>
      <c r="EW15" s="1240"/>
      <c r="EX15" s="1240"/>
      <c r="EY15" s="1240"/>
      <c r="EZ15" s="1240"/>
      <c r="FA15" s="1240"/>
      <c r="FB15" s="1240"/>
      <c r="FC15" s="1240"/>
      <c r="FD15" s="1240"/>
      <c r="FE15" s="1240"/>
      <c r="FF15" s="1240"/>
      <c r="FG15" s="1240"/>
      <c r="FH15" s="1240"/>
      <c r="FI15" s="1240"/>
      <c r="FJ15" s="1240"/>
      <c r="FK15" s="1240"/>
      <c r="FL15" s="1240"/>
      <c r="FM15" s="1240"/>
      <c r="FN15" s="1240"/>
      <c r="FO15" s="1240"/>
      <c r="FP15" s="1240"/>
      <c r="FQ15" s="1240"/>
      <c r="FR15" s="1240"/>
      <c r="FS15" s="1240"/>
      <c r="FT15" s="1240"/>
      <c r="FU15" s="1240"/>
      <c r="FV15" s="1240"/>
      <c r="FW15" s="1240"/>
      <c r="FX15" s="1240"/>
      <c r="FY15" s="1240"/>
      <c r="FZ15" s="1240"/>
      <c r="GA15" s="1240"/>
      <c r="GB15" s="1240"/>
      <c r="GC15" s="1240"/>
      <c r="GD15" s="1240"/>
      <c r="GE15" s="1240"/>
      <c r="GF15" s="1240"/>
      <c r="GG15" s="1240"/>
      <c r="GH15" s="1240"/>
      <c r="GI15" s="1240"/>
      <c r="GJ15" s="1240"/>
      <c r="GK15" s="1240"/>
      <c r="GL15" s="1240"/>
      <c r="GM15" s="1240"/>
      <c r="GN15" s="1240"/>
      <c r="GO15" s="1240"/>
      <c r="GP15" s="1240"/>
      <c r="GQ15" s="1240"/>
      <c r="GR15" s="1240"/>
      <c r="GS15" s="1240"/>
      <c r="GT15" s="1240"/>
      <c r="GU15" s="1240"/>
      <c r="GV15" s="1240"/>
      <c r="GW15" s="1240"/>
      <c r="GX15" s="1240"/>
      <c r="GY15" s="1240"/>
      <c r="GZ15" s="1240"/>
      <c r="HA15" s="1240"/>
      <c r="HB15" s="1240"/>
      <c r="HC15" s="1240"/>
      <c r="HD15" s="1240"/>
      <c r="HE15" s="1240"/>
      <c r="HF15" s="1240"/>
      <c r="HG15" s="1240"/>
      <c r="HH15" s="1240"/>
      <c r="HI15" s="1240"/>
      <c r="HJ15" s="1240"/>
      <c r="HK15" s="1240"/>
      <c r="HL15" s="1240"/>
      <c r="HM15" s="1240"/>
      <c r="HN15" s="1240"/>
      <c r="HO15" s="1240"/>
      <c r="HP15" s="1240"/>
      <c r="HQ15" s="1240"/>
      <c r="HR15" s="1240"/>
      <c r="HS15" s="1240"/>
      <c r="HT15" s="1240"/>
      <c r="HU15" s="1240"/>
      <c r="HV15" s="1240"/>
      <c r="HW15" s="1240"/>
      <c r="HX15" s="1240"/>
      <c r="HY15" s="1240"/>
      <c r="HZ15" s="1240"/>
      <c r="IA15" s="1240"/>
      <c r="IB15" s="1240"/>
      <c r="IC15" s="1240"/>
      <c r="ID15" s="1240"/>
    </row>
    <row r="16" spans="1:238" s="1242" customFormat="1" ht="18.75">
      <c r="A16" s="937" t="s">
        <v>216</v>
      </c>
      <c r="B16" s="1282" t="s">
        <v>71</v>
      </c>
      <c r="C16" s="1294" t="s">
        <v>72</v>
      </c>
      <c r="D16" s="1294"/>
      <c r="E16" s="1295"/>
      <c r="F16" s="1296"/>
      <c r="G16" s="1297">
        <v>8</v>
      </c>
      <c r="H16" s="1298">
        <v>240</v>
      </c>
      <c r="I16" s="1248">
        <v>105</v>
      </c>
      <c r="J16" s="1298">
        <v>45</v>
      </c>
      <c r="K16" s="1299"/>
      <c r="L16" s="1299">
        <v>60</v>
      </c>
      <c r="M16" s="1300">
        <v>135</v>
      </c>
      <c r="N16" s="1300">
        <v>7</v>
      </c>
      <c r="O16" s="1301"/>
      <c r="P16" s="1302"/>
      <c r="Q16" s="1303"/>
      <c r="R16" s="1301"/>
      <c r="S16" s="1301"/>
      <c r="T16" s="1240"/>
      <c r="U16" s="1241" t="s">
        <v>257</v>
      </c>
      <c r="V16" s="1241" t="s">
        <v>258</v>
      </c>
      <c r="W16" s="1241" t="s">
        <v>258</v>
      </c>
      <c r="X16" s="1241" t="s">
        <v>258</v>
      </c>
      <c r="Y16" s="1241" t="s">
        <v>258</v>
      </c>
      <c r="Z16" s="1241" t="s">
        <v>258</v>
      </c>
      <c r="AA16" s="1240"/>
      <c r="AB16" s="1240"/>
      <c r="AC16" s="1240"/>
      <c r="AD16" s="1240"/>
      <c r="AE16" s="1240"/>
      <c r="AF16" s="1240"/>
      <c r="AG16" s="1240"/>
      <c r="AH16" s="1240"/>
      <c r="AI16" s="1240"/>
      <c r="AJ16" s="1240"/>
      <c r="AK16" s="1240"/>
      <c r="AL16" s="1241"/>
      <c r="AM16" s="1240"/>
      <c r="AN16" s="1240"/>
      <c r="AO16" s="1240"/>
      <c r="AP16" s="1240"/>
      <c r="AQ16" s="1240"/>
      <c r="AR16" s="1240"/>
      <c r="AS16" s="1240"/>
      <c r="AT16" s="1240"/>
      <c r="AU16" s="1240"/>
      <c r="AV16" s="1240"/>
      <c r="AW16" s="1240"/>
      <c r="AX16" s="1240"/>
      <c r="AY16" s="1240"/>
      <c r="AZ16" s="1240"/>
      <c r="BA16" s="1240"/>
      <c r="BB16" s="1240"/>
      <c r="BC16" s="1240"/>
      <c r="BD16" s="1240"/>
      <c r="BE16" s="1240"/>
      <c r="BF16" s="1240"/>
      <c r="BG16" s="1240"/>
      <c r="BH16" s="1240"/>
      <c r="BI16" s="1240"/>
      <c r="BJ16" s="1240"/>
      <c r="BK16" s="1240"/>
      <c r="BL16" s="1240"/>
      <c r="BM16" s="1240"/>
      <c r="BN16" s="1240"/>
      <c r="BO16" s="1240"/>
      <c r="BP16" s="1240"/>
      <c r="BQ16" s="1240"/>
      <c r="BR16" s="1240"/>
      <c r="BS16" s="1240"/>
      <c r="BT16" s="1240"/>
      <c r="BU16" s="1240"/>
      <c r="BV16" s="1240"/>
      <c r="BW16" s="1240"/>
      <c r="BX16" s="1240"/>
      <c r="BY16" s="1240"/>
      <c r="BZ16" s="1240"/>
      <c r="CA16" s="1240"/>
      <c r="CB16" s="1240"/>
      <c r="CC16" s="1240"/>
      <c r="CD16" s="1240"/>
      <c r="CE16" s="1240"/>
      <c r="CF16" s="1240"/>
      <c r="CG16" s="1240"/>
      <c r="CH16" s="1240"/>
      <c r="CI16" s="1240"/>
      <c r="CJ16" s="1240"/>
      <c r="CK16" s="1240"/>
      <c r="CL16" s="1240"/>
      <c r="CM16" s="1240"/>
      <c r="CN16" s="1240"/>
      <c r="CO16" s="1240"/>
      <c r="CP16" s="1240"/>
      <c r="CQ16" s="1240"/>
      <c r="CR16" s="1240"/>
      <c r="CS16" s="1240"/>
      <c r="CT16" s="1240"/>
      <c r="CU16" s="1240"/>
      <c r="CV16" s="1240"/>
      <c r="CW16" s="1240"/>
      <c r="CX16" s="1240"/>
      <c r="CY16" s="1240"/>
      <c r="CZ16" s="1240"/>
      <c r="DA16" s="1240"/>
      <c r="DB16" s="1240"/>
      <c r="DC16" s="1240"/>
      <c r="DD16" s="1240"/>
      <c r="DE16" s="1240"/>
      <c r="DF16" s="1240"/>
      <c r="DG16" s="1240"/>
      <c r="DH16" s="1240"/>
      <c r="DI16" s="1240"/>
      <c r="DJ16" s="1240"/>
      <c r="DK16" s="1240"/>
      <c r="DL16" s="1240"/>
      <c r="DM16" s="1240"/>
      <c r="DN16" s="1240"/>
      <c r="DO16" s="1240"/>
      <c r="DP16" s="1240"/>
      <c r="DQ16" s="1240"/>
      <c r="DR16" s="1240"/>
      <c r="DS16" s="1240"/>
      <c r="DT16" s="1240"/>
      <c r="DU16" s="1240"/>
      <c r="DV16" s="1240"/>
      <c r="DW16" s="1240"/>
      <c r="DX16" s="1240"/>
      <c r="DY16" s="1240"/>
      <c r="DZ16" s="1240"/>
      <c r="EA16" s="1240"/>
      <c r="EB16" s="1240"/>
      <c r="EC16" s="1240"/>
      <c r="ED16" s="1240"/>
      <c r="EE16" s="1240"/>
      <c r="EF16" s="1240"/>
      <c r="EG16" s="1240"/>
      <c r="EH16" s="1240"/>
      <c r="EI16" s="1240"/>
      <c r="EJ16" s="1240"/>
      <c r="EK16" s="1240"/>
      <c r="EL16" s="1240"/>
      <c r="EM16" s="1240"/>
      <c r="EN16" s="1240"/>
      <c r="EO16" s="1240"/>
      <c r="EP16" s="1240"/>
      <c r="EQ16" s="1240"/>
      <c r="ER16" s="1240"/>
      <c r="ES16" s="1240"/>
      <c r="ET16" s="1240"/>
      <c r="EU16" s="1240"/>
      <c r="EV16" s="1240"/>
      <c r="EW16" s="1240"/>
      <c r="EX16" s="1240"/>
      <c r="EY16" s="1240"/>
      <c r="EZ16" s="1240"/>
      <c r="FA16" s="1240"/>
      <c r="FB16" s="1240"/>
      <c r="FC16" s="1240"/>
      <c r="FD16" s="1240"/>
      <c r="FE16" s="1240"/>
      <c r="FF16" s="1240"/>
      <c r="FG16" s="1240"/>
      <c r="FH16" s="1240"/>
      <c r="FI16" s="1240"/>
      <c r="FJ16" s="1240"/>
      <c r="FK16" s="1240"/>
      <c r="FL16" s="1240"/>
      <c r="FM16" s="1240"/>
      <c r="FN16" s="1240"/>
      <c r="FO16" s="1240"/>
      <c r="FP16" s="1240"/>
      <c r="FQ16" s="1240"/>
      <c r="FR16" s="1240"/>
      <c r="FS16" s="1240"/>
      <c r="FT16" s="1240"/>
      <c r="FU16" s="1240"/>
      <c r="FV16" s="1240"/>
      <c r="FW16" s="1240"/>
      <c r="FX16" s="1240"/>
      <c r="FY16" s="1240"/>
      <c r="FZ16" s="1240"/>
      <c r="GA16" s="1240"/>
      <c r="GB16" s="1240"/>
      <c r="GC16" s="1240"/>
      <c r="GD16" s="1240"/>
      <c r="GE16" s="1240"/>
      <c r="GF16" s="1240"/>
      <c r="GG16" s="1240"/>
      <c r="GH16" s="1240"/>
      <c r="GI16" s="1240"/>
      <c r="GJ16" s="1240"/>
      <c r="GK16" s="1240"/>
      <c r="GL16" s="1240"/>
      <c r="GM16" s="1240"/>
      <c r="GN16" s="1240"/>
      <c r="GO16" s="1240"/>
      <c r="GP16" s="1240"/>
      <c r="GQ16" s="1240"/>
      <c r="GR16" s="1240"/>
      <c r="GS16" s="1240"/>
      <c r="GT16" s="1240"/>
      <c r="GU16" s="1240"/>
      <c r="GV16" s="1240"/>
      <c r="GW16" s="1240"/>
      <c r="GX16" s="1240"/>
      <c r="GY16" s="1240"/>
      <c r="GZ16" s="1240"/>
      <c r="HA16" s="1240"/>
      <c r="HB16" s="1240"/>
      <c r="HC16" s="1240"/>
      <c r="HD16" s="1240"/>
      <c r="HE16" s="1240"/>
      <c r="HF16" s="1240"/>
      <c r="HG16" s="1240"/>
      <c r="HH16" s="1240"/>
      <c r="HI16" s="1240"/>
      <c r="HJ16" s="1240"/>
      <c r="HK16" s="1240"/>
      <c r="HL16" s="1240"/>
      <c r="HM16" s="1240"/>
      <c r="HN16" s="1240"/>
      <c r="HO16" s="1240"/>
      <c r="HP16" s="1240"/>
      <c r="HQ16" s="1240"/>
      <c r="HR16" s="1240"/>
      <c r="HS16" s="1240"/>
      <c r="HT16" s="1240"/>
      <c r="HU16" s="1240"/>
      <c r="HV16" s="1240"/>
      <c r="HW16" s="1240"/>
      <c r="HX16" s="1240"/>
      <c r="HY16" s="1240"/>
      <c r="HZ16" s="1240"/>
      <c r="IA16" s="1240"/>
      <c r="IB16" s="1240"/>
      <c r="IC16" s="1240"/>
      <c r="ID16" s="1240"/>
    </row>
    <row r="17" spans="1:238" s="1242" customFormat="1" ht="18.75">
      <c r="A17" s="937" t="s">
        <v>127</v>
      </c>
      <c r="B17" s="1304" t="s">
        <v>157</v>
      </c>
      <c r="C17" s="1294"/>
      <c r="D17" s="1294"/>
      <c r="E17" s="1295"/>
      <c r="F17" s="1296"/>
      <c r="G17" s="1246">
        <v>5</v>
      </c>
      <c r="H17" s="1305">
        <v>150</v>
      </c>
      <c r="I17" s="1248"/>
      <c r="J17" s="1298"/>
      <c r="K17" s="1299"/>
      <c r="L17" s="1299"/>
      <c r="M17" s="1306"/>
      <c r="N17" s="1307"/>
      <c r="O17" s="1301"/>
      <c r="P17" s="1302"/>
      <c r="Q17" s="1303"/>
      <c r="R17" s="1301"/>
      <c r="S17" s="1301"/>
      <c r="T17" s="1240"/>
      <c r="U17" s="1241" t="s">
        <v>257</v>
      </c>
      <c r="V17" s="1241" t="s">
        <v>258</v>
      </c>
      <c r="W17" s="1241" t="s">
        <v>258</v>
      </c>
      <c r="X17" s="1241" t="s">
        <v>258</v>
      </c>
      <c r="Y17" s="1241" t="s">
        <v>258</v>
      </c>
      <c r="Z17" s="1241" t="s">
        <v>258</v>
      </c>
      <c r="AA17" s="1240"/>
      <c r="AB17" s="1240"/>
      <c r="AC17" s="1240"/>
      <c r="AD17" s="1240"/>
      <c r="AE17" s="1240"/>
      <c r="AF17" s="1240"/>
      <c r="AG17" s="1240"/>
      <c r="AH17" s="1240"/>
      <c r="AI17" s="1240"/>
      <c r="AJ17" s="1240"/>
      <c r="AK17" s="1240"/>
      <c r="AL17" s="1241"/>
      <c r="AM17" s="1240"/>
      <c r="AN17" s="1240"/>
      <c r="AO17" s="1240"/>
      <c r="AP17" s="1240"/>
      <c r="AQ17" s="1240"/>
      <c r="AR17" s="1240"/>
      <c r="AS17" s="1240"/>
      <c r="AT17" s="1240"/>
      <c r="AU17" s="1240"/>
      <c r="AV17" s="1240"/>
      <c r="AW17" s="1240"/>
      <c r="AX17" s="1240"/>
      <c r="AY17" s="1240"/>
      <c r="AZ17" s="1240"/>
      <c r="BA17" s="1240"/>
      <c r="BB17" s="1240"/>
      <c r="BC17" s="1240"/>
      <c r="BD17" s="1240"/>
      <c r="BE17" s="1240"/>
      <c r="BF17" s="1240"/>
      <c r="BG17" s="1240"/>
      <c r="BH17" s="1240"/>
      <c r="BI17" s="1240"/>
      <c r="BJ17" s="1240"/>
      <c r="BK17" s="1240"/>
      <c r="BL17" s="1240"/>
      <c r="BM17" s="1240"/>
      <c r="BN17" s="1240"/>
      <c r="BO17" s="1240"/>
      <c r="BP17" s="1240"/>
      <c r="BQ17" s="1240"/>
      <c r="BR17" s="1240"/>
      <c r="BS17" s="1240"/>
      <c r="BT17" s="1240"/>
      <c r="BU17" s="1240"/>
      <c r="BV17" s="1240"/>
      <c r="BW17" s="1240"/>
      <c r="BX17" s="1240"/>
      <c r="BY17" s="1240"/>
      <c r="BZ17" s="1240"/>
      <c r="CA17" s="1240"/>
      <c r="CB17" s="1240"/>
      <c r="CC17" s="1240"/>
      <c r="CD17" s="1240"/>
      <c r="CE17" s="1240"/>
      <c r="CF17" s="1240"/>
      <c r="CG17" s="1240"/>
      <c r="CH17" s="1240"/>
      <c r="CI17" s="1240"/>
      <c r="CJ17" s="1240"/>
      <c r="CK17" s="1240"/>
      <c r="CL17" s="1240"/>
      <c r="CM17" s="1240"/>
      <c r="CN17" s="1240"/>
      <c r="CO17" s="1240"/>
      <c r="CP17" s="1240"/>
      <c r="CQ17" s="1240"/>
      <c r="CR17" s="1240"/>
      <c r="CS17" s="1240"/>
      <c r="CT17" s="1240"/>
      <c r="CU17" s="1240"/>
      <c r="CV17" s="1240"/>
      <c r="CW17" s="1240"/>
      <c r="CX17" s="1240"/>
      <c r="CY17" s="1240"/>
      <c r="CZ17" s="1240"/>
      <c r="DA17" s="1240"/>
      <c r="DB17" s="1240"/>
      <c r="DC17" s="1240"/>
      <c r="DD17" s="1240"/>
      <c r="DE17" s="1240"/>
      <c r="DF17" s="1240"/>
      <c r="DG17" s="1240"/>
      <c r="DH17" s="1240"/>
      <c r="DI17" s="1240"/>
      <c r="DJ17" s="1240"/>
      <c r="DK17" s="1240"/>
      <c r="DL17" s="1240"/>
      <c r="DM17" s="1240"/>
      <c r="DN17" s="1240"/>
      <c r="DO17" s="1240"/>
      <c r="DP17" s="1240"/>
      <c r="DQ17" s="1240"/>
      <c r="DR17" s="1240"/>
      <c r="DS17" s="1240"/>
      <c r="DT17" s="1240"/>
      <c r="DU17" s="1240"/>
      <c r="DV17" s="1240"/>
      <c r="DW17" s="1240"/>
      <c r="DX17" s="1240"/>
      <c r="DY17" s="1240"/>
      <c r="DZ17" s="1240"/>
      <c r="EA17" s="1240"/>
      <c r="EB17" s="1240"/>
      <c r="EC17" s="1240"/>
      <c r="ED17" s="1240"/>
      <c r="EE17" s="1240"/>
      <c r="EF17" s="1240"/>
      <c r="EG17" s="1240"/>
      <c r="EH17" s="1240"/>
      <c r="EI17" s="1240"/>
      <c r="EJ17" s="1240"/>
      <c r="EK17" s="1240"/>
      <c r="EL17" s="1240"/>
      <c r="EM17" s="1240"/>
      <c r="EN17" s="1240"/>
      <c r="EO17" s="1240"/>
      <c r="EP17" s="1240"/>
      <c r="EQ17" s="1240"/>
      <c r="ER17" s="1240"/>
      <c r="ES17" s="1240"/>
      <c r="ET17" s="1240"/>
      <c r="EU17" s="1240"/>
      <c r="EV17" s="1240"/>
      <c r="EW17" s="1240"/>
      <c r="EX17" s="1240"/>
      <c r="EY17" s="1240"/>
      <c r="EZ17" s="1240"/>
      <c r="FA17" s="1240"/>
      <c r="FB17" s="1240"/>
      <c r="FC17" s="1240"/>
      <c r="FD17" s="1240"/>
      <c r="FE17" s="1240"/>
      <c r="FF17" s="1240"/>
      <c r="FG17" s="1240"/>
      <c r="FH17" s="1240"/>
      <c r="FI17" s="1240"/>
      <c r="FJ17" s="1240"/>
      <c r="FK17" s="1240"/>
      <c r="FL17" s="1240"/>
      <c r="FM17" s="1240"/>
      <c r="FN17" s="1240"/>
      <c r="FO17" s="1240"/>
      <c r="FP17" s="1240"/>
      <c r="FQ17" s="1240"/>
      <c r="FR17" s="1240"/>
      <c r="FS17" s="1240"/>
      <c r="FT17" s="1240"/>
      <c r="FU17" s="1240"/>
      <c r="FV17" s="1240"/>
      <c r="FW17" s="1240"/>
      <c r="FX17" s="1240"/>
      <c r="FY17" s="1240"/>
      <c r="FZ17" s="1240"/>
      <c r="GA17" s="1240"/>
      <c r="GB17" s="1240"/>
      <c r="GC17" s="1240"/>
      <c r="GD17" s="1240"/>
      <c r="GE17" s="1240"/>
      <c r="GF17" s="1240"/>
      <c r="GG17" s="1240"/>
      <c r="GH17" s="1240"/>
      <c r="GI17" s="1240"/>
      <c r="GJ17" s="1240"/>
      <c r="GK17" s="1240"/>
      <c r="GL17" s="1240"/>
      <c r="GM17" s="1240"/>
      <c r="GN17" s="1240"/>
      <c r="GO17" s="1240"/>
      <c r="GP17" s="1240"/>
      <c r="GQ17" s="1240"/>
      <c r="GR17" s="1240"/>
      <c r="GS17" s="1240"/>
      <c r="GT17" s="1240"/>
      <c r="GU17" s="1240"/>
      <c r="GV17" s="1240"/>
      <c r="GW17" s="1240"/>
      <c r="GX17" s="1240"/>
      <c r="GY17" s="1240"/>
      <c r="GZ17" s="1240"/>
      <c r="HA17" s="1240"/>
      <c r="HB17" s="1240"/>
      <c r="HC17" s="1240"/>
      <c r="HD17" s="1240"/>
      <c r="HE17" s="1240"/>
      <c r="HF17" s="1240"/>
      <c r="HG17" s="1240"/>
      <c r="HH17" s="1240"/>
      <c r="HI17" s="1240"/>
      <c r="HJ17" s="1240"/>
      <c r="HK17" s="1240"/>
      <c r="HL17" s="1240"/>
      <c r="HM17" s="1240"/>
      <c r="HN17" s="1240"/>
      <c r="HO17" s="1240"/>
      <c r="HP17" s="1240"/>
      <c r="HQ17" s="1240"/>
      <c r="HR17" s="1240"/>
      <c r="HS17" s="1240"/>
      <c r="HT17" s="1240"/>
      <c r="HU17" s="1240"/>
      <c r="HV17" s="1240"/>
      <c r="HW17" s="1240"/>
      <c r="HX17" s="1240"/>
      <c r="HY17" s="1240"/>
      <c r="HZ17" s="1240"/>
      <c r="IA17" s="1240"/>
      <c r="IB17" s="1240"/>
      <c r="IC17" s="1240"/>
      <c r="ID17" s="1240"/>
    </row>
    <row r="18" spans="1:238" s="1242" customFormat="1" ht="18.75">
      <c r="A18" s="937" t="s">
        <v>217</v>
      </c>
      <c r="B18" s="1282" t="s">
        <v>71</v>
      </c>
      <c r="C18" s="1289"/>
      <c r="D18" s="1289">
        <v>1</v>
      </c>
      <c r="E18" s="1285"/>
      <c r="F18" s="1286"/>
      <c r="G18" s="1246">
        <v>4</v>
      </c>
      <c r="H18" s="1305">
        <v>120</v>
      </c>
      <c r="I18" s="1248">
        <v>45</v>
      </c>
      <c r="J18" s="1298">
        <v>15</v>
      </c>
      <c r="K18" s="1299"/>
      <c r="L18" s="1299">
        <v>30</v>
      </c>
      <c r="M18" s="1306">
        <v>75</v>
      </c>
      <c r="N18" s="1308">
        <v>3</v>
      </c>
      <c r="O18" s="1002"/>
      <c r="P18" s="1293"/>
      <c r="Q18" s="1303"/>
      <c r="R18" s="1301"/>
      <c r="S18" s="1301"/>
      <c r="T18" s="1240"/>
      <c r="U18" s="1241" t="s">
        <v>257</v>
      </c>
      <c r="V18" s="1241" t="s">
        <v>258</v>
      </c>
      <c r="W18" s="1241" t="s">
        <v>258</v>
      </c>
      <c r="X18" s="1241" t="s">
        <v>258</v>
      </c>
      <c r="Y18" s="1241" t="s">
        <v>258</v>
      </c>
      <c r="Z18" s="1241" t="s">
        <v>258</v>
      </c>
      <c r="AA18" s="1240"/>
      <c r="AB18" s="1240"/>
      <c r="AC18" s="1240"/>
      <c r="AD18" s="1240"/>
      <c r="AE18" s="1240"/>
      <c r="AF18" s="1240"/>
      <c r="AG18" s="1240"/>
      <c r="AH18" s="1240"/>
      <c r="AI18" s="1240"/>
      <c r="AJ18" s="1240"/>
      <c r="AK18" s="1240"/>
      <c r="AL18" s="1241"/>
      <c r="AM18" s="1240"/>
      <c r="AN18" s="1240"/>
      <c r="AO18" s="1240"/>
      <c r="AP18" s="1240"/>
      <c r="AQ18" s="1240"/>
      <c r="AR18" s="1240"/>
      <c r="AS18" s="1240"/>
      <c r="AT18" s="1240"/>
      <c r="AU18" s="1240"/>
      <c r="AV18" s="1240"/>
      <c r="AW18" s="1240"/>
      <c r="AX18" s="1240"/>
      <c r="AY18" s="1240"/>
      <c r="AZ18" s="1240"/>
      <c r="BA18" s="1240"/>
      <c r="BB18" s="1240"/>
      <c r="BC18" s="1240"/>
      <c r="BD18" s="1240"/>
      <c r="BE18" s="1240"/>
      <c r="BF18" s="1240"/>
      <c r="BG18" s="1240"/>
      <c r="BH18" s="1240"/>
      <c r="BI18" s="1240"/>
      <c r="BJ18" s="1240"/>
      <c r="BK18" s="1240"/>
      <c r="BL18" s="1240"/>
      <c r="BM18" s="1240"/>
      <c r="BN18" s="1240"/>
      <c r="BO18" s="1240"/>
      <c r="BP18" s="1240"/>
      <c r="BQ18" s="1240"/>
      <c r="BR18" s="1240"/>
      <c r="BS18" s="1240"/>
      <c r="BT18" s="1240"/>
      <c r="BU18" s="1240"/>
      <c r="BV18" s="1240"/>
      <c r="BW18" s="1240"/>
      <c r="BX18" s="1240"/>
      <c r="BY18" s="1240"/>
      <c r="BZ18" s="1240"/>
      <c r="CA18" s="1240"/>
      <c r="CB18" s="1240"/>
      <c r="CC18" s="1240"/>
      <c r="CD18" s="1240"/>
      <c r="CE18" s="1240"/>
      <c r="CF18" s="1240"/>
      <c r="CG18" s="1240"/>
      <c r="CH18" s="1240"/>
      <c r="CI18" s="1240"/>
      <c r="CJ18" s="1240"/>
      <c r="CK18" s="1240"/>
      <c r="CL18" s="1240"/>
      <c r="CM18" s="1240"/>
      <c r="CN18" s="1240"/>
      <c r="CO18" s="1240"/>
      <c r="CP18" s="1240"/>
      <c r="CQ18" s="1240"/>
      <c r="CR18" s="1240"/>
      <c r="CS18" s="1240"/>
      <c r="CT18" s="1240"/>
      <c r="CU18" s="1240"/>
      <c r="CV18" s="1240"/>
      <c r="CW18" s="1240"/>
      <c r="CX18" s="1240"/>
      <c r="CY18" s="1240"/>
      <c r="CZ18" s="1240"/>
      <c r="DA18" s="1240"/>
      <c r="DB18" s="1240"/>
      <c r="DC18" s="1240"/>
      <c r="DD18" s="1240"/>
      <c r="DE18" s="1240"/>
      <c r="DF18" s="1240"/>
      <c r="DG18" s="1240"/>
      <c r="DH18" s="1240"/>
      <c r="DI18" s="1240"/>
      <c r="DJ18" s="1240"/>
      <c r="DK18" s="1240"/>
      <c r="DL18" s="1240"/>
      <c r="DM18" s="1240"/>
      <c r="DN18" s="1240"/>
      <c r="DO18" s="1240"/>
      <c r="DP18" s="1240"/>
      <c r="DQ18" s="1240"/>
      <c r="DR18" s="1240"/>
      <c r="DS18" s="1240"/>
      <c r="DT18" s="1240"/>
      <c r="DU18" s="1240"/>
      <c r="DV18" s="1240"/>
      <c r="DW18" s="1240"/>
      <c r="DX18" s="1240"/>
      <c r="DY18" s="1240"/>
      <c r="DZ18" s="1240"/>
      <c r="EA18" s="1240"/>
      <c r="EB18" s="1240"/>
      <c r="EC18" s="1240"/>
      <c r="ED18" s="1240"/>
      <c r="EE18" s="1240"/>
      <c r="EF18" s="1240"/>
      <c r="EG18" s="1240"/>
      <c r="EH18" s="1240"/>
      <c r="EI18" s="1240"/>
      <c r="EJ18" s="1240"/>
      <c r="EK18" s="1240"/>
      <c r="EL18" s="1240"/>
      <c r="EM18" s="1240"/>
      <c r="EN18" s="1240"/>
      <c r="EO18" s="1240"/>
      <c r="EP18" s="1240"/>
      <c r="EQ18" s="1240"/>
      <c r="ER18" s="1240"/>
      <c r="ES18" s="1240"/>
      <c r="ET18" s="1240"/>
      <c r="EU18" s="1240"/>
      <c r="EV18" s="1240"/>
      <c r="EW18" s="1240"/>
      <c r="EX18" s="1240"/>
      <c r="EY18" s="1240"/>
      <c r="EZ18" s="1240"/>
      <c r="FA18" s="1240"/>
      <c r="FB18" s="1240"/>
      <c r="FC18" s="1240"/>
      <c r="FD18" s="1240"/>
      <c r="FE18" s="1240"/>
      <c r="FF18" s="1240"/>
      <c r="FG18" s="1240"/>
      <c r="FH18" s="1240"/>
      <c r="FI18" s="1240"/>
      <c r="FJ18" s="1240"/>
      <c r="FK18" s="1240"/>
      <c r="FL18" s="1240"/>
      <c r="FM18" s="1240"/>
      <c r="FN18" s="1240"/>
      <c r="FO18" s="1240"/>
      <c r="FP18" s="1240"/>
      <c r="FQ18" s="1240"/>
      <c r="FR18" s="1240"/>
      <c r="FS18" s="1240"/>
      <c r="FT18" s="1240"/>
      <c r="FU18" s="1240"/>
      <c r="FV18" s="1240"/>
      <c r="FW18" s="1240"/>
      <c r="FX18" s="1240"/>
      <c r="FY18" s="1240"/>
      <c r="FZ18" s="1240"/>
      <c r="GA18" s="1240"/>
      <c r="GB18" s="1240"/>
      <c r="GC18" s="1240"/>
      <c r="GD18" s="1240"/>
      <c r="GE18" s="1240"/>
      <c r="GF18" s="1240"/>
      <c r="GG18" s="1240"/>
      <c r="GH18" s="1240"/>
      <c r="GI18" s="1240"/>
      <c r="GJ18" s="1240"/>
      <c r="GK18" s="1240"/>
      <c r="GL18" s="1240"/>
      <c r="GM18" s="1240"/>
      <c r="GN18" s="1240"/>
      <c r="GO18" s="1240"/>
      <c r="GP18" s="1240"/>
      <c r="GQ18" s="1240"/>
      <c r="GR18" s="1240"/>
      <c r="GS18" s="1240"/>
      <c r="GT18" s="1240"/>
      <c r="GU18" s="1240"/>
      <c r="GV18" s="1240"/>
      <c r="GW18" s="1240"/>
      <c r="GX18" s="1240"/>
      <c r="GY18" s="1240"/>
      <c r="GZ18" s="1240"/>
      <c r="HA18" s="1240"/>
      <c r="HB18" s="1240"/>
      <c r="HC18" s="1240"/>
      <c r="HD18" s="1240"/>
      <c r="HE18" s="1240"/>
      <c r="HF18" s="1240"/>
      <c r="HG18" s="1240"/>
      <c r="HH18" s="1240"/>
      <c r="HI18" s="1240"/>
      <c r="HJ18" s="1240"/>
      <c r="HK18" s="1240"/>
      <c r="HL18" s="1240"/>
      <c r="HM18" s="1240"/>
      <c r="HN18" s="1240"/>
      <c r="HO18" s="1240"/>
      <c r="HP18" s="1240"/>
      <c r="HQ18" s="1240"/>
      <c r="HR18" s="1240"/>
      <c r="HS18" s="1240"/>
      <c r="HT18" s="1240"/>
      <c r="HU18" s="1240"/>
      <c r="HV18" s="1240"/>
      <c r="HW18" s="1240"/>
      <c r="HX18" s="1240"/>
      <c r="HY18" s="1240"/>
      <c r="HZ18" s="1240"/>
      <c r="IA18" s="1240"/>
      <c r="IB18" s="1240"/>
      <c r="IC18" s="1240"/>
      <c r="ID18" s="1240"/>
    </row>
    <row r="19" spans="1:238" s="1242" customFormat="1" ht="19.5">
      <c r="A19" s="937" t="s">
        <v>128</v>
      </c>
      <c r="B19" s="1309" t="s">
        <v>69</v>
      </c>
      <c r="C19" s="1290"/>
      <c r="D19" s="1285"/>
      <c r="E19" s="1285"/>
      <c r="F19" s="1310"/>
      <c r="G19" s="1311">
        <v>7</v>
      </c>
      <c r="H19" s="1288">
        <v>210</v>
      </c>
      <c r="I19" s="1312"/>
      <c r="J19" s="1298"/>
      <c r="K19" s="1299"/>
      <c r="L19" s="1299"/>
      <c r="M19" s="963"/>
      <c r="N19" s="1001"/>
      <c r="O19" s="1002"/>
      <c r="P19" s="1293"/>
      <c r="Q19" s="1303"/>
      <c r="R19" s="1301"/>
      <c r="S19" s="1301"/>
      <c r="T19" s="1313"/>
      <c r="U19" s="1241" t="s">
        <v>257</v>
      </c>
      <c r="V19" s="1241" t="s">
        <v>258</v>
      </c>
      <c r="W19" s="1241" t="s">
        <v>258</v>
      </c>
      <c r="X19" s="1241" t="s">
        <v>258</v>
      </c>
      <c r="Y19" s="1241" t="s">
        <v>258</v>
      </c>
      <c r="Z19" s="1241" t="s">
        <v>258</v>
      </c>
      <c r="AA19" s="1313"/>
      <c r="AB19" s="1313"/>
      <c r="AC19" s="1313"/>
      <c r="AD19" s="1313"/>
      <c r="AE19" s="1313"/>
      <c r="AF19" s="1313"/>
      <c r="AG19" s="1313"/>
      <c r="AH19" s="1313"/>
      <c r="AI19" s="1313"/>
      <c r="AJ19" s="1313"/>
      <c r="AK19" s="1313"/>
      <c r="AL19" s="1314"/>
      <c r="AM19" s="1313"/>
      <c r="AN19" s="1313"/>
      <c r="AO19" s="1313"/>
      <c r="AP19" s="1313"/>
      <c r="AQ19" s="1313"/>
      <c r="AR19" s="1313"/>
      <c r="AS19" s="1313"/>
      <c r="AT19" s="1313"/>
      <c r="AU19" s="1313"/>
      <c r="AV19" s="1313"/>
      <c r="AW19" s="1313"/>
      <c r="AX19" s="1313"/>
      <c r="AY19" s="1313"/>
      <c r="AZ19" s="1313"/>
      <c r="BA19" s="1313"/>
      <c r="BB19" s="1313"/>
      <c r="BC19" s="1313"/>
      <c r="BD19" s="1313"/>
      <c r="BE19" s="1313"/>
      <c r="BF19" s="1313"/>
      <c r="BG19" s="1313"/>
      <c r="BH19" s="1313"/>
      <c r="BI19" s="1313"/>
      <c r="BJ19" s="1313"/>
      <c r="BK19" s="1313"/>
      <c r="BL19" s="1313"/>
      <c r="BM19" s="1313"/>
      <c r="BN19" s="1313"/>
      <c r="BO19" s="1313"/>
      <c r="BP19" s="1313"/>
      <c r="BQ19" s="1313"/>
      <c r="BR19" s="1313"/>
      <c r="BS19" s="1313"/>
      <c r="BT19" s="1313"/>
      <c r="BU19" s="1313"/>
      <c r="BV19" s="1313"/>
      <c r="BW19" s="1313"/>
      <c r="BX19" s="1313"/>
      <c r="BY19" s="1313"/>
      <c r="BZ19" s="1313"/>
      <c r="CA19" s="1313"/>
      <c r="CB19" s="1313"/>
      <c r="CC19" s="1313"/>
      <c r="CD19" s="1313"/>
      <c r="CE19" s="1313"/>
      <c r="CF19" s="1313"/>
      <c r="CG19" s="1313"/>
      <c r="CH19" s="1313"/>
      <c r="CI19" s="1313"/>
      <c r="CJ19" s="1313"/>
      <c r="CK19" s="1313"/>
      <c r="CL19" s="1313"/>
      <c r="CM19" s="1313"/>
      <c r="CN19" s="1313"/>
      <c r="CO19" s="1313"/>
      <c r="CP19" s="1313"/>
      <c r="CQ19" s="1313"/>
      <c r="CR19" s="1313"/>
      <c r="CS19" s="1313"/>
      <c r="CT19" s="1313"/>
      <c r="CU19" s="1313"/>
      <c r="CV19" s="1313"/>
      <c r="CW19" s="1313"/>
      <c r="CX19" s="1313"/>
      <c r="CY19" s="1313"/>
      <c r="CZ19" s="1313"/>
      <c r="DA19" s="1313"/>
      <c r="DB19" s="1313"/>
      <c r="DC19" s="1313"/>
      <c r="DD19" s="1313"/>
      <c r="DE19" s="1313"/>
      <c r="DF19" s="1313"/>
      <c r="DG19" s="1313"/>
      <c r="DH19" s="1313"/>
      <c r="DI19" s="1313"/>
      <c r="DJ19" s="1313"/>
      <c r="DK19" s="1313"/>
      <c r="DL19" s="1313"/>
      <c r="DM19" s="1313"/>
      <c r="DN19" s="1313"/>
      <c r="DO19" s="1313"/>
      <c r="DP19" s="1313"/>
      <c r="DQ19" s="1313"/>
      <c r="DR19" s="1313"/>
      <c r="DS19" s="1313"/>
      <c r="DT19" s="1313"/>
      <c r="DU19" s="1313"/>
      <c r="DV19" s="1313"/>
      <c r="DW19" s="1313"/>
      <c r="DX19" s="1313"/>
      <c r="DY19" s="1313"/>
      <c r="DZ19" s="1313"/>
      <c r="EA19" s="1313"/>
      <c r="EB19" s="1313"/>
      <c r="EC19" s="1313"/>
      <c r="ED19" s="1313"/>
      <c r="EE19" s="1313"/>
      <c r="EF19" s="1313"/>
      <c r="EG19" s="1313"/>
      <c r="EH19" s="1313"/>
      <c r="EI19" s="1313"/>
      <c r="EJ19" s="1313"/>
      <c r="EK19" s="1313"/>
      <c r="EL19" s="1313"/>
      <c r="EM19" s="1313"/>
      <c r="EN19" s="1313"/>
      <c r="EO19" s="1313"/>
      <c r="EP19" s="1313"/>
      <c r="EQ19" s="1313"/>
      <c r="ER19" s="1313"/>
      <c r="ES19" s="1313"/>
      <c r="ET19" s="1313"/>
      <c r="EU19" s="1313"/>
      <c r="EV19" s="1313"/>
      <c r="EW19" s="1313"/>
      <c r="EX19" s="1313"/>
      <c r="EY19" s="1313"/>
      <c r="EZ19" s="1313"/>
      <c r="FA19" s="1313"/>
      <c r="FB19" s="1313"/>
      <c r="FC19" s="1313"/>
      <c r="FD19" s="1313"/>
      <c r="FE19" s="1313"/>
      <c r="FF19" s="1313"/>
      <c r="FG19" s="1313"/>
      <c r="FH19" s="1313"/>
      <c r="FI19" s="1313"/>
      <c r="FJ19" s="1313"/>
      <c r="FK19" s="1313"/>
      <c r="FL19" s="1313"/>
      <c r="FM19" s="1313"/>
      <c r="FN19" s="1313"/>
      <c r="FO19" s="1313"/>
      <c r="FP19" s="1313"/>
      <c r="FQ19" s="1313"/>
      <c r="FR19" s="1313"/>
      <c r="FS19" s="1313"/>
      <c r="FT19" s="1313"/>
      <c r="FU19" s="1313"/>
      <c r="FV19" s="1313"/>
      <c r="FW19" s="1313"/>
      <c r="FX19" s="1313"/>
      <c r="FY19" s="1313"/>
      <c r="FZ19" s="1313"/>
      <c r="GA19" s="1313"/>
      <c r="GB19" s="1313"/>
      <c r="GC19" s="1313"/>
      <c r="GD19" s="1313"/>
      <c r="GE19" s="1313"/>
      <c r="GF19" s="1313"/>
      <c r="GG19" s="1313"/>
      <c r="GH19" s="1313"/>
      <c r="GI19" s="1313"/>
      <c r="GJ19" s="1313"/>
      <c r="GK19" s="1313"/>
      <c r="GL19" s="1313"/>
      <c r="GM19" s="1313"/>
      <c r="GN19" s="1313"/>
      <c r="GO19" s="1313"/>
      <c r="GP19" s="1313"/>
      <c r="GQ19" s="1313"/>
      <c r="GR19" s="1313"/>
      <c r="GS19" s="1313"/>
      <c r="GT19" s="1313"/>
      <c r="GU19" s="1313"/>
      <c r="GV19" s="1313"/>
      <c r="GW19" s="1313"/>
      <c r="GX19" s="1313"/>
      <c r="GY19" s="1313"/>
      <c r="GZ19" s="1313"/>
      <c r="HA19" s="1313"/>
      <c r="HB19" s="1313"/>
      <c r="HC19" s="1313"/>
      <c r="HD19" s="1313"/>
      <c r="HE19" s="1313"/>
      <c r="HF19" s="1313"/>
      <c r="HG19" s="1313"/>
      <c r="HH19" s="1313"/>
      <c r="HI19" s="1313"/>
      <c r="HJ19" s="1313"/>
      <c r="HK19" s="1313"/>
      <c r="HL19" s="1313"/>
      <c r="HM19" s="1313"/>
      <c r="HN19" s="1313"/>
      <c r="HO19" s="1313"/>
      <c r="HP19" s="1313"/>
      <c r="HQ19" s="1313"/>
      <c r="HR19" s="1313"/>
      <c r="HS19" s="1313"/>
      <c r="HT19" s="1313"/>
      <c r="HU19" s="1313"/>
      <c r="HV19" s="1313"/>
      <c r="HW19" s="1313"/>
      <c r="HX19" s="1313"/>
      <c r="HY19" s="1313"/>
      <c r="HZ19" s="1313"/>
      <c r="IA19" s="1313"/>
      <c r="IB19" s="1313"/>
      <c r="IC19" s="1313"/>
      <c r="ID19" s="1313"/>
    </row>
    <row r="20" spans="1:238" s="1242" customFormat="1" ht="19.5">
      <c r="A20" s="937" t="s">
        <v>179</v>
      </c>
      <c r="B20" s="1315" t="s">
        <v>71</v>
      </c>
      <c r="C20" s="1290">
        <v>1</v>
      </c>
      <c r="D20" s="1285"/>
      <c r="E20" s="1285"/>
      <c r="F20" s="1310"/>
      <c r="G20" s="1246">
        <v>5</v>
      </c>
      <c r="H20" s="1305">
        <v>150</v>
      </c>
      <c r="I20" s="1312">
        <v>60</v>
      </c>
      <c r="J20" s="1298">
        <v>15</v>
      </c>
      <c r="K20" s="1299">
        <v>45</v>
      </c>
      <c r="L20" s="1299"/>
      <c r="M20" s="1316">
        <v>90</v>
      </c>
      <c r="N20" s="1317">
        <v>4</v>
      </c>
      <c r="O20" s="1002"/>
      <c r="P20" s="1293"/>
      <c r="Q20" s="1303"/>
      <c r="R20" s="1301"/>
      <c r="S20" s="1301"/>
      <c r="T20" s="1313"/>
      <c r="U20" s="1241" t="s">
        <v>257</v>
      </c>
      <c r="V20" s="1241" t="s">
        <v>258</v>
      </c>
      <c r="W20" s="1241" t="s">
        <v>258</v>
      </c>
      <c r="X20" s="1241" t="s">
        <v>258</v>
      </c>
      <c r="Y20" s="1241" t="s">
        <v>258</v>
      </c>
      <c r="Z20" s="1241" t="s">
        <v>258</v>
      </c>
      <c r="AA20" s="1313"/>
      <c r="AB20" s="1313"/>
      <c r="AC20" s="1313"/>
      <c r="AD20" s="1313"/>
      <c r="AE20" s="1313"/>
      <c r="AF20" s="1313"/>
      <c r="AG20" s="1313"/>
      <c r="AH20" s="1313"/>
      <c r="AI20" s="1313"/>
      <c r="AJ20" s="1313"/>
      <c r="AK20" s="1313"/>
      <c r="AL20" s="1314"/>
      <c r="AM20" s="1313"/>
      <c r="AN20" s="1313"/>
      <c r="AO20" s="1313"/>
      <c r="AP20" s="1313"/>
      <c r="AQ20" s="1313"/>
      <c r="AR20" s="1313"/>
      <c r="AS20" s="1313"/>
      <c r="AT20" s="1313"/>
      <c r="AU20" s="1313"/>
      <c r="AV20" s="1313"/>
      <c r="AW20" s="1313"/>
      <c r="AX20" s="1313"/>
      <c r="AY20" s="1313"/>
      <c r="AZ20" s="1313"/>
      <c r="BA20" s="1313"/>
      <c r="BB20" s="1313"/>
      <c r="BC20" s="1313"/>
      <c r="BD20" s="1313"/>
      <c r="BE20" s="1313"/>
      <c r="BF20" s="1313"/>
      <c r="BG20" s="1313"/>
      <c r="BH20" s="1313"/>
      <c r="BI20" s="1313"/>
      <c r="BJ20" s="1313"/>
      <c r="BK20" s="1313"/>
      <c r="BL20" s="1313"/>
      <c r="BM20" s="1313"/>
      <c r="BN20" s="1313"/>
      <c r="BO20" s="1313"/>
      <c r="BP20" s="1313"/>
      <c r="BQ20" s="1313"/>
      <c r="BR20" s="1313"/>
      <c r="BS20" s="1313"/>
      <c r="BT20" s="1313"/>
      <c r="BU20" s="1313"/>
      <c r="BV20" s="1313"/>
      <c r="BW20" s="1313"/>
      <c r="BX20" s="1313"/>
      <c r="BY20" s="1313"/>
      <c r="BZ20" s="1313"/>
      <c r="CA20" s="1313"/>
      <c r="CB20" s="1313"/>
      <c r="CC20" s="1313"/>
      <c r="CD20" s="1313"/>
      <c r="CE20" s="1313"/>
      <c r="CF20" s="1313"/>
      <c r="CG20" s="1313"/>
      <c r="CH20" s="1313"/>
      <c r="CI20" s="1313"/>
      <c r="CJ20" s="1313"/>
      <c r="CK20" s="1313"/>
      <c r="CL20" s="1313"/>
      <c r="CM20" s="1313"/>
      <c r="CN20" s="1313"/>
      <c r="CO20" s="1313"/>
      <c r="CP20" s="1313"/>
      <c r="CQ20" s="1313"/>
      <c r="CR20" s="1313"/>
      <c r="CS20" s="1313"/>
      <c r="CT20" s="1313"/>
      <c r="CU20" s="1313"/>
      <c r="CV20" s="1313"/>
      <c r="CW20" s="1313"/>
      <c r="CX20" s="1313"/>
      <c r="CY20" s="1313"/>
      <c r="CZ20" s="1313"/>
      <c r="DA20" s="1313"/>
      <c r="DB20" s="1313"/>
      <c r="DC20" s="1313"/>
      <c r="DD20" s="1313"/>
      <c r="DE20" s="1313"/>
      <c r="DF20" s="1313"/>
      <c r="DG20" s="1313"/>
      <c r="DH20" s="1313"/>
      <c r="DI20" s="1313"/>
      <c r="DJ20" s="1313"/>
      <c r="DK20" s="1313"/>
      <c r="DL20" s="1313"/>
      <c r="DM20" s="1313"/>
      <c r="DN20" s="1313"/>
      <c r="DO20" s="1313"/>
      <c r="DP20" s="1313"/>
      <c r="DQ20" s="1313"/>
      <c r="DR20" s="1313"/>
      <c r="DS20" s="1313"/>
      <c r="DT20" s="1313"/>
      <c r="DU20" s="1313"/>
      <c r="DV20" s="1313"/>
      <c r="DW20" s="1313"/>
      <c r="DX20" s="1313"/>
      <c r="DY20" s="1313"/>
      <c r="DZ20" s="1313"/>
      <c r="EA20" s="1313"/>
      <c r="EB20" s="1313"/>
      <c r="EC20" s="1313"/>
      <c r="ED20" s="1313"/>
      <c r="EE20" s="1313"/>
      <c r="EF20" s="1313"/>
      <c r="EG20" s="1313"/>
      <c r="EH20" s="1313"/>
      <c r="EI20" s="1313"/>
      <c r="EJ20" s="1313"/>
      <c r="EK20" s="1313"/>
      <c r="EL20" s="1313"/>
      <c r="EM20" s="1313"/>
      <c r="EN20" s="1313"/>
      <c r="EO20" s="1313"/>
      <c r="EP20" s="1313"/>
      <c r="EQ20" s="1313"/>
      <c r="ER20" s="1313"/>
      <c r="ES20" s="1313"/>
      <c r="ET20" s="1313"/>
      <c r="EU20" s="1313"/>
      <c r="EV20" s="1313"/>
      <c r="EW20" s="1313"/>
      <c r="EX20" s="1313"/>
      <c r="EY20" s="1313"/>
      <c r="EZ20" s="1313"/>
      <c r="FA20" s="1313"/>
      <c r="FB20" s="1313"/>
      <c r="FC20" s="1313"/>
      <c r="FD20" s="1313"/>
      <c r="FE20" s="1313"/>
      <c r="FF20" s="1313"/>
      <c r="FG20" s="1313"/>
      <c r="FH20" s="1313"/>
      <c r="FI20" s="1313"/>
      <c r="FJ20" s="1313"/>
      <c r="FK20" s="1313"/>
      <c r="FL20" s="1313"/>
      <c r="FM20" s="1313"/>
      <c r="FN20" s="1313"/>
      <c r="FO20" s="1313"/>
      <c r="FP20" s="1313"/>
      <c r="FQ20" s="1313"/>
      <c r="FR20" s="1313"/>
      <c r="FS20" s="1313"/>
      <c r="FT20" s="1313"/>
      <c r="FU20" s="1313"/>
      <c r="FV20" s="1313"/>
      <c r="FW20" s="1313"/>
      <c r="FX20" s="1313"/>
      <c r="FY20" s="1313"/>
      <c r="FZ20" s="1313"/>
      <c r="GA20" s="1313"/>
      <c r="GB20" s="1313"/>
      <c r="GC20" s="1313"/>
      <c r="GD20" s="1313"/>
      <c r="GE20" s="1313"/>
      <c r="GF20" s="1313"/>
      <c r="GG20" s="1313"/>
      <c r="GH20" s="1313"/>
      <c r="GI20" s="1313"/>
      <c r="GJ20" s="1313"/>
      <c r="GK20" s="1313"/>
      <c r="GL20" s="1313"/>
      <c r="GM20" s="1313"/>
      <c r="GN20" s="1313"/>
      <c r="GO20" s="1313"/>
      <c r="GP20" s="1313"/>
      <c r="GQ20" s="1313"/>
      <c r="GR20" s="1313"/>
      <c r="GS20" s="1313"/>
      <c r="GT20" s="1313"/>
      <c r="GU20" s="1313"/>
      <c r="GV20" s="1313"/>
      <c r="GW20" s="1313"/>
      <c r="GX20" s="1313"/>
      <c r="GY20" s="1313"/>
      <c r="GZ20" s="1313"/>
      <c r="HA20" s="1313"/>
      <c r="HB20" s="1313"/>
      <c r="HC20" s="1313"/>
      <c r="HD20" s="1313"/>
      <c r="HE20" s="1313"/>
      <c r="HF20" s="1313"/>
      <c r="HG20" s="1313"/>
      <c r="HH20" s="1313"/>
      <c r="HI20" s="1313"/>
      <c r="HJ20" s="1313"/>
      <c r="HK20" s="1313"/>
      <c r="HL20" s="1313"/>
      <c r="HM20" s="1313"/>
      <c r="HN20" s="1313"/>
      <c r="HO20" s="1313"/>
      <c r="HP20" s="1313"/>
      <c r="HQ20" s="1313"/>
      <c r="HR20" s="1313"/>
      <c r="HS20" s="1313"/>
      <c r="HT20" s="1313"/>
      <c r="HU20" s="1313"/>
      <c r="HV20" s="1313"/>
      <c r="HW20" s="1313"/>
      <c r="HX20" s="1313"/>
      <c r="HY20" s="1313"/>
      <c r="HZ20" s="1313"/>
      <c r="IA20" s="1313"/>
      <c r="IB20" s="1313"/>
      <c r="IC20" s="1313"/>
      <c r="ID20" s="1313"/>
    </row>
    <row r="21" spans="1:238" s="1242" customFormat="1" ht="18.75">
      <c r="A21" s="937"/>
      <c r="B21" s="1304"/>
      <c r="C21" s="1295"/>
      <c r="D21" s="1295"/>
      <c r="E21" s="1295"/>
      <c r="F21" s="1296"/>
      <c r="G21" s="1311"/>
      <c r="H21" s="1288"/>
      <c r="I21" s="943"/>
      <c r="J21" s="1294"/>
      <c r="K21" s="1318"/>
      <c r="L21" s="1318"/>
      <c r="M21" s="1319"/>
      <c r="N21" s="1320"/>
      <c r="O21" s="1301"/>
      <c r="P21" s="1302"/>
      <c r="Q21" s="1303"/>
      <c r="R21" s="1301"/>
      <c r="S21" s="1301"/>
      <c r="T21" s="1240"/>
      <c r="U21" s="1241" t="s">
        <v>257</v>
      </c>
      <c r="V21" s="1241" t="s">
        <v>258</v>
      </c>
      <c r="W21" s="1241" t="s">
        <v>258</v>
      </c>
      <c r="X21" s="1241" t="s">
        <v>258</v>
      </c>
      <c r="Y21" s="1241" t="s">
        <v>258</v>
      </c>
      <c r="Z21" s="1241" t="s">
        <v>258</v>
      </c>
      <c r="AA21" s="1240"/>
      <c r="AB21" s="1240"/>
      <c r="AC21" s="1240"/>
      <c r="AD21" s="1240"/>
      <c r="AE21" s="1240"/>
      <c r="AF21" s="1240"/>
      <c r="AG21" s="1240"/>
      <c r="AH21" s="1240"/>
      <c r="AI21" s="1240"/>
      <c r="AJ21" s="1240"/>
      <c r="AK21" s="1240"/>
      <c r="AL21" s="1241"/>
      <c r="AM21" s="1240"/>
      <c r="AN21" s="1240"/>
      <c r="AO21" s="1240"/>
      <c r="AP21" s="1240"/>
      <c r="AQ21" s="1240"/>
      <c r="AR21" s="1240"/>
      <c r="AS21" s="1240"/>
      <c r="AT21" s="1240"/>
      <c r="AU21" s="1240"/>
      <c r="AV21" s="1240"/>
      <c r="AW21" s="1240"/>
      <c r="AX21" s="1240"/>
      <c r="AY21" s="1240"/>
      <c r="AZ21" s="1240"/>
      <c r="BA21" s="1240"/>
      <c r="BB21" s="1240"/>
      <c r="BC21" s="1240"/>
      <c r="BD21" s="1240"/>
      <c r="BE21" s="1240"/>
      <c r="BF21" s="1240"/>
      <c r="BG21" s="1240"/>
      <c r="BH21" s="1240"/>
      <c r="BI21" s="1240"/>
      <c r="BJ21" s="1240"/>
      <c r="BK21" s="1240"/>
      <c r="BL21" s="1240"/>
      <c r="BM21" s="1240"/>
      <c r="BN21" s="1240"/>
      <c r="BO21" s="1240"/>
      <c r="BP21" s="1240"/>
      <c r="BQ21" s="1240"/>
      <c r="BR21" s="1240"/>
      <c r="BS21" s="1240"/>
      <c r="BT21" s="1240"/>
      <c r="BU21" s="1240"/>
      <c r="BV21" s="1240"/>
      <c r="BW21" s="1240"/>
      <c r="BX21" s="1240"/>
      <c r="BY21" s="1240"/>
      <c r="BZ21" s="1240"/>
      <c r="CA21" s="1240"/>
      <c r="CB21" s="1240"/>
      <c r="CC21" s="1240"/>
      <c r="CD21" s="1240"/>
      <c r="CE21" s="1240"/>
      <c r="CF21" s="1240"/>
      <c r="CG21" s="1240"/>
      <c r="CH21" s="1240"/>
      <c r="CI21" s="1240"/>
      <c r="CJ21" s="1240"/>
      <c r="CK21" s="1240"/>
      <c r="CL21" s="1240"/>
      <c r="CM21" s="1240"/>
      <c r="CN21" s="1240"/>
      <c r="CO21" s="1240"/>
      <c r="CP21" s="1240"/>
      <c r="CQ21" s="1240"/>
      <c r="CR21" s="1240"/>
      <c r="CS21" s="1240"/>
      <c r="CT21" s="1240"/>
      <c r="CU21" s="1240"/>
      <c r="CV21" s="1240"/>
      <c r="CW21" s="1240"/>
      <c r="CX21" s="1240"/>
      <c r="CY21" s="1240"/>
      <c r="CZ21" s="1240"/>
      <c r="DA21" s="1240"/>
      <c r="DB21" s="1240"/>
      <c r="DC21" s="1240"/>
      <c r="DD21" s="1240"/>
      <c r="DE21" s="1240"/>
      <c r="DF21" s="1240"/>
      <c r="DG21" s="1240"/>
      <c r="DH21" s="1240"/>
      <c r="DI21" s="1240"/>
      <c r="DJ21" s="1240"/>
      <c r="DK21" s="1240"/>
      <c r="DL21" s="1240"/>
      <c r="DM21" s="1240"/>
      <c r="DN21" s="1240"/>
      <c r="DO21" s="1240"/>
      <c r="DP21" s="1240"/>
      <c r="DQ21" s="1240"/>
      <c r="DR21" s="1240"/>
      <c r="DS21" s="1240"/>
      <c r="DT21" s="1240"/>
      <c r="DU21" s="1240"/>
      <c r="DV21" s="1240"/>
      <c r="DW21" s="1240"/>
      <c r="DX21" s="1240"/>
      <c r="DY21" s="1240"/>
      <c r="DZ21" s="1240"/>
      <c r="EA21" s="1240"/>
      <c r="EB21" s="1240"/>
      <c r="EC21" s="1240"/>
      <c r="ED21" s="1240"/>
      <c r="EE21" s="1240"/>
      <c r="EF21" s="1240"/>
      <c r="EG21" s="1240"/>
      <c r="EH21" s="1240"/>
      <c r="EI21" s="1240"/>
      <c r="EJ21" s="1240"/>
      <c r="EK21" s="1240"/>
      <c r="EL21" s="1240"/>
      <c r="EM21" s="1240"/>
      <c r="EN21" s="1240"/>
      <c r="EO21" s="1240"/>
      <c r="EP21" s="1240"/>
      <c r="EQ21" s="1240"/>
      <c r="ER21" s="1240"/>
      <c r="ES21" s="1240"/>
      <c r="ET21" s="1240"/>
      <c r="EU21" s="1240"/>
      <c r="EV21" s="1240"/>
      <c r="EW21" s="1240"/>
      <c r="EX21" s="1240"/>
      <c r="EY21" s="1240"/>
      <c r="EZ21" s="1240"/>
      <c r="FA21" s="1240"/>
      <c r="FB21" s="1240"/>
      <c r="FC21" s="1240"/>
      <c r="FD21" s="1240"/>
      <c r="FE21" s="1240"/>
      <c r="FF21" s="1240"/>
      <c r="FG21" s="1240"/>
      <c r="FH21" s="1240"/>
      <c r="FI21" s="1240"/>
      <c r="FJ21" s="1240"/>
      <c r="FK21" s="1240"/>
      <c r="FL21" s="1240"/>
      <c r="FM21" s="1240"/>
      <c r="FN21" s="1240"/>
      <c r="FO21" s="1240"/>
      <c r="FP21" s="1240"/>
      <c r="FQ21" s="1240"/>
      <c r="FR21" s="1240"/>
      <c r="FS21" s="1240"/>
      <c r="FT21" s="1240"/>
      <c r="FU21" s="1240"/>
      <c r="FV21" s="1240"/>
      <c r="FW21" s="1240"/>
      <c r="FX21" s="1240"/>
      <c r="FY21" s="1240"/>
      <c r="FZ21" s="1240"/>
      <c r="GA21" s="1240"/>
      <c r="GB21" s="1240"/>
      <c r="GC21" s="1240"/>
      <c r="GD21" s="1240"/>
      <c r="GE21" s="1240"/>
      <c r="GF21" s="1240"/>
      <c r="GG21" s="1240"/>
      <c r="GH21" s="1240"/>
      <c r="GI21" s="1240"/>
      <c r="GJ21" s="1240"/>
      <c r="GK21" s="1240"/>
      <c r="GL21" s="1240"/>
      <c r="GM21" s="1240"/>
      <c r="GN21" s="1240"/>
      <c r="GO21" s="1240"/>
      <c r="GP21" s="1240"/>
      <c r="GQ21" s="1240"/>
      <c r="GR21" s="1240"/>
      <c r="GS21" s="1240"/>
      <c r="GT21" s="1240"/>
      <c r="GU21" s="1240"/>
      <c r="GV21" s="1240"/>
      <c r="GW21" s="1240"/>
      <c r="GX21" s="1240"/>
      <c r="GY21" s="1240"/>
      <c r="GZ21" s="1240"/>
      <c r="HA21" s="1240"/>
      <c r="HB21" s="1240"/>
      <c r="HC21" s="1240"/>
      <c r="HD21" s="1240"/>
      <c r="HE21" s="1240"/>
      <c r="HF21" s="1240"/>
      <c r="HG21" s="1240"/>
      <c r="HH21" s="1240"/>
      <c r="HI21" s="1240"/>
      <c r="HJ21" s="1240"/>
      <c r="HK21" s="1240"/>
      <c r="HL21" s="1240"/>
      <c r="HM21" s="1240"/>
      <c r="HN21" s="1240"/>
      <c r="HO21" s="1240"/>
      <c r="HP21" s="1240"/>
      <c r="HQ21" s="1240"/>
      <c r="HR21" s="1240"/>
      <c r="HS21" s="1240"/>
      <c r="HT21" s="1240"/>
      <c r="HU21" s="1240"/>
      <c r="HV21" s="1240"/>
      <c r="HW21" s="1240"/>
      <c r="HX21" s="1240"/>
      <c r="HY21" s="1240"/>
      <c r="HZ21" s="1240"/>
      <c r="IA21" s="1240"/>
      <c r="IB21" s="1240"/>
      <c r="IC21" s="1240"/>
      <c r="ID21" s="1240"/>
    </row>
    <row r="22" spans="1:238" s="1242" customFormat="1" ht="18.75">
      <c r="A22" s="937" t="s">
        <v>168</v>
      </c>
      <c r="B22" s="1309" t="s">
        <v>77</v>
      </c>
      <c r="C22" s="1295"/>
      <c r="D22" s="1295"/>
      <c r="E22" s="1295"/>
      <c r="F22" s="1296"/>
      <c r="G22" s="1321">
        <v>12</v>
      </c>
      <c r="H22" s="1288">
        <v>360</v>
      </c>
      <c r="I22" s="943"/>
      <c r="J22" s="1294"/>
      <c r="K22" s="1318"/>
      <c r="L22" s="1322"/>
      <c r="M22" s="1319"/>
      <c r="N22" s="1303"/>
      <c r="O22" s="1301"/>
      <c r="P22" s="1302"/>
      <c r="Q22" s="1303"/>
      <c r="R22" s="1301"/>
      <c r="S22" s="1301"/>
      <c r="T22" s="1240"/>
      <c r="U22" s="1241" t="s">
        <v>257</v>
      </c>
      <c r="V22" s="1241" t="s">
        <v>258</v>
      </c>
      <c r="W22" s="1241" t="s">
        <v>258</v>
      </c>
      <c r="X22" s="1241" t="s">
        <v>258</v>
      </c>
      <c r="Y22" s="1241" t="s">
        <v>258</v>
      </c>
      <c r="Z22" s="1241" t="s">
        <v>258</v>
      </c>
      <c r="AA22" s="1240"/>
      <c r="AB22" s="1240"/>
      <c r="AC22" s="1240"/>
      <c r="AD22" s="1240"/>
      <c r="AE22" s="1240"/>
      <c r="AF22" s="1240"/>
      <c r="AG22" s="1240"/>
      <c r="AH22" s="1240"/>
      <c r="AI22" s="1240"/>
      <c r="AJ22" s="1240"/>
      <c r="AK22" s="1240"/>
      <c r="AL22" s="1241"/>
      <c r="AM22" s="1240"/>
      <c r="AN22" s="1240"/>
      <c r="AO22" s="1240"/>
      <c r="AP22" s="1240"/>
      <c r="AQ22" s="1240"/>
      <c r="AR22" s="1240"/>
      <c r="AS22" s="1240"/>
      <c r="AT22" s="1240"/>
      <c r="AU22" s="1240"/>
      <c r="AV22" s="1240"/>
      <c r="AW22" s="1240"/>
      <c r="AX22" s="1240"/>
      <c r="AY22" s="1240"/>
      <c r="AZ22" s="1240"/>
      <c r="BA22" s="1240"/>
      <c r="BB22" s="1240"/>
      <c r="BC22" s="1240"/>
      <c r="BD22" s="1240"/>
      <c r="BE22" s="1240"/>
      <c r="BF22" s="1240"/>
      <c r="BG22" s="1240"/>
      <c r="BH22" s="1240"/>
      <c r="BI22" s="1240"/>
      <c r="BJ22" s="1240"/>
      <c r="BK22" s="1240"/>
      <c r="BL22" s="1240"/>
      <c r="BM22" s="1240"/>
      <c r="BN22" s="1240"/>
      <c r="BO22" s="1240"/>
      <c r="BP22" s="1240"/>
      <c r="BQ22" s="1240"/>
      <c r="BR22" s="1240"/>
      <c r="BS22" s="1240"/>
      <c r="BT22" s="1240"/>
      <c r="BU22" s="1240"/>
      <c r="BV22" s="1240"/>
      <c r="BW22" s="1240"/>
      <c r="BX22" s="1240"/>
      <c r="BY22" s="1240"/>
      <c r="BZ22" s="1240"/>
      <c r="CA22" s="1240"/>
      <c r="CB22" s="1240"/>
      <c r="CC22" s="1240"/>
      <c r="CD22" s="1240"/>
      <c r="CE22" s="1240"/>
      <c r="CF22" s="1240"/>
      <c r="CG22" s="1240"/>
      <c r="CH22" s="1240"/>
      <c r="CI22" s="1240"/>
      <c r="CJ22" s="1240"/>
      <c r="CK22" s="1240"/>
      <c r="CL22" s="1240"/>
      <c r="CM22" s="1240"/>
      <c r="CN22" s="1240"/>
      <c r="CO22" s="1240"/>
      <c r="CP22" s="1240"/>
      <c r="CQ22" s="1240"/>
      <c r="CR22" s="1240"/>
      <c r="CS22" s="1240"/>
      <c r="CT22" s="1240"/>
      <c r="CU22" s="1240"/>
      <c r="CV22" s="1240"/>
      <c r="CW22" s="1240"/>
      <c r="CX22" s="1240"/>
      <c r="CY22" s="1240"/>
      <c r="CZ22" s="1240"/>
      <c r="DA22" s="1240"/>
      <c r="DB22" s="1240"/>
      <c r="DC22" s="1240"/>
      <c r="DD22" s="1240"/>
      <c r="DE22" s="1240"/>
      <c r="DF22" s="1240"/>
      <c r="DG22" s="1240"/>
      <c r="DH22" s="1240"/>
      <c r="DI22" s="1240"/>
      <c r="DJ22" s="1240"/>
      <c r="DK22" s="1240"/>
      <c r="DL22" s="1240"/>
      <c r="DM22" s="1240"/>
      <c r="DN22" s="1240"/>
      <c r="DO22" s="1240"/>
      <c r="DP22" s="1240"/>
      <c r="DQ22" s="1240"/>
      <c r="DR22" s="1240"/>
      <c r="DS22" s="1240"/>
      <c r="DT22" s="1240"/>
      <c r="DU22" s="1240"/>
      <c r="DV22" s="1240"/>
      <c r="DW22" s="1240"/>
      <c r="DX22" s="1240"/>
      <c r="DY22" s="1240"/>
      <c r="DZ22" s="1240"/>
      <c r="EA22" s="1240"/>
      <c r="EB22" s="1240"/>
      <c r="EC22" s="1240"/>
      <c r="ED22" s="1240"/>
      <c r="EE22" s="1240"/>
      <c r="EF22" s="1240"/>
      <c r="EG22" s="1240"/>
      <c r="EH22" s="1240"/>
      <c r="EI22" s="1240"/>
      <c r="EJ22" s="1240"/>
      <c r="EK22" s="1240"/>
      <c r="EL22" s="1240"/>
      <c r="EM22" s="1240"/>
      <c r="EN22" s="1240"/>
      <c r="EO22" s="1240"/>
      <c r="EP22" s="1240"/>
      <c r="EQ22" s="1240"/>
      <c r="ER22" s="1240"/>
      <c r="ES22" s="1240"/>
      <c r="ET22" s="1240"/>
      <c r="EU22" s="1240"/>
      <c r="EV22" s="1240"/>
      <c r="EW22" s="1240"/>
      <c r="EX22" s="1240"/>
      <c r="EY22" s="1240"/>
      <c r="EZ22" s="1240"/>
      <c r="FA22" s="1240"/>
      <c r="FB22" s="1240"/>
      <c r="FC22" s="1240"/>
      <c r="FD22" s="1240"/>
      <c r="FE22" s="1240"/>
      <c r="FF22" s="1240"/>
      <c r="FG22" s="1240"/>
      <c r="FH22" s="1240"/>
      <c r="FI22" s="1240"/>
      <c r="FJ22" s="1240"/>
      <c r="FK22" s="1240"/>
      <c r="FL22" s="1240"/>
      <c r="FM22" s="1240"/>
      <c r="FN22" s="1240"/>
      <c r="FO22" s="1240"/>
      <c r="FP22" s="1240"/>
      <c r="FQ22" s="1240"/>
      <c r="FR22" s="1240"/>
      <c r="FS22" s="1240"/>
      <c r="FT22" s="1240"/>
      <c r="FU22" s="1240"/>
      <c r="FV22" s="1240"/>
      <c r="FW22" s="1240"/>
      <c r="FX22" s="1240"/>
      <c r="FY22" s="1240"/>
      <c r="FZ22" s="1240"/>
      <c r="GA22" s="1240"/>
      <c r="GB22" s="1240"/>
      <c r="GC22" s="1240"/>
      <c r="GD22" s="1240"/>
      <c r="GE22" s="1240"/>
      <c r="GF22" s="1240"/>
      <c r="GG22" s="1240"/>
      <c r="GH22" s="1240"/>
      <c r="GI22" s="1240"/>
      <c r="GJ22" s="1240"/>
      <c r="GK22" s="1240"/>
      <c r="GL22" s="1240"/>
      <c r="GM22" s="1240"/>
      <c r="GN22" s="1240"/>
      <c r="GO22" s="1240"/>
      <c r="GP22" s="1240"/>
      <c r="GQ22" s="1240"/>
      <c r="GR22" s="1240"/>
      <c r="GS22" s="1240"/>
      <c r="GT22" s="1240"/>
      <c r="GU22" s="1240"/>
      <c r="GV22" s="1240"/>
      <c r="GW22" s="1240"/>
      <c r="GX22" s="1240"/>
      <c r="GY22" s="1240"/>
      <c r="GZ22" s="1240"/>
      <c r="HA22" s="1240"/>
      <c r="HB22" s="1240"/>
      <c r="HC22" s="1240"/>
      <c r="HD22" s="1240"/>
      <c r="HE22" s="1240"/>
      <c r="HF22" s="1240"/>
      <c r="HG22" s="1240"/>
      <c r="HH22" s="1240"/>
      <c r="HI22" s="1240"/>
      <c r="HJ22" s="1240"/>
      <c r="HK22" s="1240"/>
      <c r="HL22" s="1240"/>
      <c r="HM22" s="1240"/>
      <c r="HN22" s="1240"/>
      <c r="HO22" s="1240"/>
      <c r="HP22" s="1240"/>
      <c r="HQ22" s="1240"/>
      <c r="HR22" s="1240"/>
      <c r="HS22" s="1240"/>
      <c r="HT22" s="1240"/>
      <c r="HU22" s="1240"/>
      <c r="HV22" s="1240"/>
      <c r="HW22" s="1240"/>
      <c r="HX22" s="1240"/>
      <c r="HY22" s="1240"/>
      <c r="HZ22" s="1240"/>
      <c r="IA22" s="1240"/>
      <c r="IB22" s="1240"/>
      <c r="IC22" s="1240"/>
      <c r="ID22" s="1240"/>
    </row>
    <row r="23" spans="1:238" s="1242" customFormat="1" ht="18.75">
      <c r="A23" s="973" t="s">
        <v>169</v>
      </c>
      <c r="B23" s="1323" t="s">
        <v>71</v>
      </c>
      <c r="C23" s="1324" t="s">
        <v>72</v>
      </c>
      <c r="D23" s="1324"/>
      <c r="E23" s="1324"/>
      <c r="F23" s="1325"/>
      <c r="G23" s="1256">
        <v>7</v>
      </c>
      <c r="H23" s="1326">
        <v>210</v>
      </c>
      <c r="I23" s="1258">
        <v>75</v>
      </c>
      <c r="J23" s="1258">
        <v>45</v>
      </c>
      <c r="K23" s="1258">
        <v>15</v>
      </c>
      <c r="L23" s="1258">
        <v>15</v>
      </c>
      <c r="M23" s="1327">
        <v>135</v>
      </c>
      <c r="N23" s="1328">
        <v>5</v>
      </c>
      <c r="O23" s="1329"/>
      <c r="P23" s="1330"/>
      <c r="Q23" s="1328"/>
      <c r="R23" s="1329"/>
      <c r="S23" s="1329"/>
      <c r="T23" s="1240"/>
      <c r="U23" s="1241" t="s">
        <v>257</v>
      </c>
      <c r="V23" s="1241" t="s">
        <v>258</v>
      </c>
      <c r="W23" s="1241" t="s">
        <v>258</v>
      </c>
      <c r="X23" s="1241" t="s">
        <v>258</v>
      </c>
      <c r="Y23" s="1241" t="s">
        <v>258</v>
      </c>
      <c r="Z23" s="1241" t="s">
        <v>258</v>
      </c>
      <c r="AA23" s="1240"/>
      <c r="AB23" s="1240"/>
      <c r="AC23" s="1240"/>
      <c r="AD23" s="1240"/>
      <c r="AE23" s="1240"/>
      <c r="AF23" s="1240"/>
      <c r="AG23" s="1240"/>
      <c r="AH23" s="1240"/>
      <c r="AI23" s="1240"/>
      <c r="AJ23" s="1240"/>
      <c r="AK23" s="1240"/>
      <c r="AL23" s="1241"/>
      <c r="AM23" s="1240"/>
      <c r="AN23" s="1240"/>
      <c r="AO23" s="1240"/>
      <c r="AP23" s="1240"/>
      <c r="AQ23" s="1240"/>
      <c r="AR23" s="1240"/>
      <c r="AS23" s="1240"/>
      <c r="AT23" s="1240"/>
      <c r="AU23" s="1240"/>
      <c r="AV23" s="1240"/>
      <c r="AW23" s="1240"/>
      <c r="AX23" s="1240"/>
      <c r="AY23" s="1240"/>
      <c r="AZ23" s="1240"/>
      <c r="BA23" s="1240"/>
      <c r="BB23" s="1240"/>
      <c r="BC23" s="1240"/>
      <c r="BD23" s="1240"/>
      <c r="BE23" s="1240"/>
      <c r="BF23" s="1240"/>
      <c r="BG23" s="1240"/>
      <c r="BH23" s="1240"/>
      <c r="BI23" s="1240"/>
      <c r="BJ23" s="1240"/>
      <c r="BK23" s="1240"/>
      <c r="BL23" s="1240"/>
      <c r="BM23" s="1240"/>
      <c r="BN23" s="1240"/>
      <c r="BO23" s="1240"/>
      <c r="BP23" s="1240"/>
      <c r="BQ23" s="1240"/>
      <c r="BR23" s="1240"/>
      <c r="BS23" s="1240"/>
      <c r="BT23" s="1240"/>
      <c r="BU23" s="1240"/>
      <c r="BV23" s="1240"/>
      <c r="BW23" s="1240"/>
      <c r="BX23" s="1240"/>
      <c r="BY23" s="1240"/>
      <c r="BZ23" s="1240"/>
      <c r="CA23" s="1240"/>
      <c r="CB23" s="1240"/>
      <c r="CC23" s="1240"/>
      <c r="CD23" s="1240"/>
      <c r="CE23" s="1240"/>
      <c r="CF23" s="1240"/>
      <c r="CG23" s="1240"/>
      <c r="CH23" s="1240"/>
      <c r="CI23" s="1240"/>
      <c r="CJ23" s="1240"/>
      <c r="CK23" s="1240"/>
      <c r="CL23" s="1240"/>
      <c r="CM23" s="1240"/>
      <c r="CN23" s="1240"/>
      <c r="CO23" s="1240"/>
      <c r="CP23" s="1240"/>
      <c r="CQ23" s="1240"/>
      <c r="CR23" s="1240"/>
      <c r="CS23" s="1240"/>
      <c r="CT23" s="1240"/>
      <c r="CU23" s="1240"/>
      <c r="CV23" s="1240"/>
      <c r="CW23" s="1240"/>
      <c r="CX23" s="1240"/>
      <c r="CY23" s="1240"/>
      <c r="CZ23" s="1240"/>
      <c r="DA23" s="1240"/>
      <c r="DB23" s="1240"/>
      <c r="DC23" s="1240"/>
      <c r="DD23" s="1240"/>
      <c r="DE23" s="1240"/>
      <c r="DF23" s="1240"/>
      <c r="DG23" s="1240"/>
      <c r="DH23" s="1240"/>
      <c r="DI23" s="1240"/>
      <c r="DJ23" s="1240"/>
      <c r="DK23" s="1240"/>
      <c r="DL23" s="1240"/>
      <c r="DM23" s="1240"/>
      <c r="DN23" s="1240"/>
      <c r="DO23" s="1240"/>
      <c r="DP23" s="1240"/>
      <c r="DQ23" s="1240"/>
      <c r="DR23" s="1240"/>
      <c r="DS23" s="1240"/>
      <c r="DT23" s="1240"/>
      <c r="DU23" s="1240"/>
      <c r="DV23" s="1240"/>
      <c r="DW23" s="1240"/>
      <c r="DX23" s="1240"/>
      <c r="DY23" s="1240"/>
      <c r="DZ23" s="1240"/>
      <c r="EA23" s="1240"/>
      <c r="EB23" s="1240"/>
      <c r="EC23" s="1240"/>
      <c r="ED23" s="1240"/>
      <c r="EE23" s="1240"/>
      <c r="EF23" s="1240"/>
      <c r="EG23" s="1240"/>
      <c r="EH23" s="1240"/>
      <c r="EI23" s="1240"/>
      <c r="EJ23" s="1240"/>
      <c r="EK23" s="1240"/>
      <c r="EL23" s="1240"/>
      <c r="EM23" s="1240"/>
      <c r="EN23" s="1240"/>
      <c r="EO23" s="1240"/>
      <c r="EP23" s="1240"/>
      <c r="EQ23" s="1240"/>
      <c r="ER23" s="1240"/>
      <c r="ES23" s="1240"/>
      <c r="ET23" s="1240"/>
      <c r="EU23" s="1240"/>
      <c r="EV23" s="1240"/>
      <c r="EW23" s="1240"/>
      <c r="EX23" s="1240"/>
      <c r="EY23" s="1240"/>
      <c r="EZ23" s="1240"/>
      <c r="FA23" s="1240"/>
      <c r="FB23" s="1240"/>
      <c r="FC23" s="1240"/>
      <c r="FD23" s="1240"/>
      <c r="FE23" s="1240"/>
      <c r="FF23" s="1240"/>
      <c r="FG23" s="1240"/>
      <c r="FH23" s="1240"/>
      <c r="FI23" s="1240"/>
      <c r="FJ23" s="1240"/>
      <c r="FK23" s="1240"/>
      <c r="FL23" s="1240"/>
      <c r="FM23" s="1240"/>
      <c r="FN23" s="1240"/>
      <c r="FO23" s="1240"/>
      <c r="FP23" s="1240"/>
      <c r="FQ23" s="1240"/>
      <c r="FR23" s="1240"/>
      <c r="FS23" s="1240"/>
      <c r="FT23" s="1240"/>
      <c r="FU23" s="1240"/>
      <c r="FV23" s="1240"/>
      <c r="FW23" s="1240"/>
      <c r="FX23" s="1240"/>
      <c r="FY23" s="1240"/>
      <c r="FZ23" s="1240"/>
      <c r="GA23" s="1240"/>
      <c r="GB23" s="1240"/>
      <c r="GC23" s="1240"/>
      <c r="GD23" s="1240"/>
      <c r="GE23" s="1240"/>
      <c r="GF23" s="1240"/>
      <c r="GG23" s="1240"/>
      <c r="GH23" s="1240"/>
      <c r="GI23" s="1240"/>
      <c r="GJ23" s="1240"/>
      <c r="GK23" s="1240"/>
      <c r="GL23" s="1240"/>
      <c r="GM23" s="1240"/>
      <c r="GN23" s="1240"/>
      <c r="GO23" s="1240"/>
      <c r="GP23" s="1240"/>
      <c r="GQ23" s="1240"/>
      <c r="GR23" s="1240"/>
      <c r="GS23" s="1240"/>
      <c r="GT23" s="1240"/>
      <c r="GU23" s="1240"/>
      <c r="GV23" s="1240"/>
      <c r="GW23" s="1240"/>
      <c r="GX23" s="1240"/>
      <c r="GY23" s="1240"/>
      <c r="GZ23" s="1240"/>
      <c r="HA23" s="1240"/>
      <c r="HB23" s="1240"/>
      <c r="HC23" s="1240"/>
      <c r="HD23" s="1240"/>
      <c r="HE23" s="1240"/>
      <c r="HF23" s="1240"/>
      <c r="HG23" s="1240"/>
      <c r="HH23" s="1240"/>
      <c r="HI23" s="1240"/>
      <c r="HJ23" s="1240"/>
      <c r="HK23" s="1240"/>
      <c r="HL23" s="1240"/>
      <c r="HM23" s="1240"/>
      <c r="HN23" s="1240"/>
      <c r="HO23" s="1240"/>
      <c r="HP23" s="1240"/>
      <c r="HQ23" s="1240"/>
      <c r="HR23" s="1240"/>
      <c r="HS23" s="1240"/>
      <c r="HT23" s="1240"/>
      <c r="HU23" s="1240"/>
      <c r="HV23" s="1240"/>
      <c r="HW23" s="1240"/>
      <c r="HX23" s="1240"/>
      <c r="HY23" s="1240"/>
      <c r="HZ23" s="1240"/>
      <c r="IA23" s="1240"/>
      <c r="IB23" s="1240"/>
      <c r="IC23" s="1240"/>
      <c r="ID23" s="1240"/>
    </row>
    <row r="24" spans="1:238" s="1242" customFormat="1" ht="18.75">
      <c r="A24" s="973" t="s">
        <v>140</v>
      </c>
      <c r="B24" s="1331" t="s">
        <v>89</v>
      </c>
      <c r="C24" s="1332"/>
      <c r="D24" s="1324"/>
      <c r="E24" s="1324"/>
      <c r="F24" s="1325"/>
      <c r="G24" s="1255">
        <v>14.5</v>
      </c>
      <c r="H24" s="979">
        <v>435</v>
      </c>
      <c r="I24" s="1333"/>
      <c r="J24" s="1333"/>
      <c r="K24" s="1332"/>
      <c r="L24" s="1332"/>
      <c r="M24" s="1334"/>
      <c r="N24" s="1335"/>
      <c r="O24" s="1336"/>
      <c r="P24" s="1337"/>
      <c r="Q24" s="1338"/>
      <c r="R24" s="1339"/>
      <c r="S24" s="1340"/>
      <c r="T24" s="1313"/>
      <c r="U24" s="1264" t="s">
        <v>257</v>
      </c>
      <c r="V24" s="1264" t="s">
        <v>257</v>
      </c>
      <c r="W24" s="1264" t="s">
        <v>258</v>
      </c>
      <c r="X24" s="1264" t="s">
        <v>258</v>
      </c>
      <c r="Y24" s="1264" t="s">
        <v>258</v>
      </c>
      <c r="Z24" s="1264" t="s">
        <v>258</v>
      </c>
      <c r="AA24" s="1313"/>
      <c r="AB24" s="1313"/>
      <c r="AC24" s="1313"/>
      <c r="AD24" s="1313"/>
      <c r="AE24" s="1313"/>
      <c r="AF24" s="1313"/>
      <c r="AG24" s="1313"/>
      <c r="AH24" s="1313"/>
      <c r="AI24" s="1313"/>
      <c r="AJ24" s="1313"/>
      <c r="AK24" s="1313"/>
      <c r="AL24" s="1341"/>
      <c r="AM24" s="1313"/>
      <c r="AN24" s="1313"/>
      <c r="AO24" s="1313"/>
      <c r="AP24" s="1313"/>
      <c r="AQ24" s="1313"/>
      <c r="AR24" s="1313"/>
      <c r="AS24" s="1313"/>
      <c r="AT24" s="1313"/>
      <c r="AU24" s="1313"/>
      <c r="AV24" s="1313"/>
      <c r="AW24" s="1313"/>
      <c r="AX24" s="1313"/>
      <c r="AY24" s="1313"/>
      <c r="AZ24" s="1313"/>
      <c r="BA24" s="1313"/>
      <c r="BB24" s="1313"/>
      <c r="BC24" s="1313"/>
      <c r="BD24" s="1313"/>
      <c r="BE24" s="1313"/>
      <c r="BF24" s="1313"/>
      <c r="BG24" s="1313"/>
      <c r="BH24" s="1313"/>
      <c r="BI24" s="1313"/>
      <c r="BJ24" s="1313"/>
      <c r="BK24" s="1313"/>
      <c r="BL24" s="1313"/>
      <c r="BM24" s="1313"/>
      <c r="BN24" s="1313"/>
      <c r="BO24" s="1313"/>
      <c r="BP24" s="1313"/>
      <c r="BQ24" s="1313"/>
      <c r="BR24" s="1313"/>
      <c r="BS24" s="1313"/>
      <c r="BT24" s="1313"/>
      <c r="BU24" s="1313"/>
      <c r="BV24" s="1313"/>
      <c r="BW24" s="1313"/>
      <c r="BX24" s="1313"/>
      <c r="BY24" s="1313"/>
      <c r="BZ24" s="1313"/>
      <c r="CA24" s="1313"/>
      <c r="CB24" s="1313"/>
      <c r="CC24" s="1313"/>
      <c r="CD24" s="1313"/>
      <c r="CE24" s="1313"/>
      <c r="CF24" s="1313"/>
      <c r="CG24" s="1313"/>
      <c r="CH24" s="1313"/>
      <c r="CI24" s="1313"/>
      <c r="CJ24" s="1313"/>
      <c r="CK24" s="1313"/>
      <c r="CL24" s="1313"/>
      <c r="CM24" s="1313"/>
      <c r="CN24" s="1313"/>
      <c r="CO24" s="1313"/>
      <c r="CP24" s="1313"/>
      <c r="CQ24" s="1313"/>
      <c r="CR24" s="1313"/>
      <c r="CS24" s="1313"/>
      <c r="CT24" s="1313"/>
      <c r="CU24" s="1313"/>
      <c r="CV24" s="1313"/>
      <c r="CW24" s="1313"/>
      <c r="CX24" s="1313"/>
      <c r="CY24" s="1313"/>
      <c r="CZ24" s="1313"/>
      <c r="DA24" s="1313"/>
      <c r="DB24" s="1313"/>
      <c r="DC24" s="1313"/>
      <c r="DD24" s="1313"/>
      <c r="DE24" s="1313"/>
      <c r="DF24" s="1313"/>
      <c r="DG24" s="1313"/>
      <c r="DH24" s="1313"/>
      <c r="DI24" s="1313"/>
      <c r="DJ24" s="1313"/>
      <c r="DK24" s="1313"/>
      <c r="DL24" s="1313"/>
      <c r="DM24" s="1313"/>
      <c r="DN24" s="1313"/>
      <c r="DO24" s="1313"/>
      <c r="DP24" s="1313"/>
      <c r="DQ24" s="1313"/>
      <c r="DR24" s="1313"/>
      <c r="DS24" s="1313"/>
      <c r="DT24" s="1313"/>
      <c r="DU24" s="1313"/>
      <c r="DV24" s="1313"/>
      <c r="DW24" s="1313"/>
      <c r="DX24" s="1313"/>
      <c r="DY24" s="1313"/>
      <c r="DZ24" s="1313"/>
      <c r="EA24" s="1313"/>
      <c r="EB24" s="1313"/>
      <c r="EC24" s="1313"/>
      <c r="ED24" s="1313"/>
      <c r="EE24" s="1313"/>
      <c r="EF24" s="1313"/>
      <c r="EG24" s="1313"/>
      <c r="EH24" s="1313"/>
      <c r="EI24" s="1313"/>
      <c r="EJ24" s="1313"/>
      <c r="EK24" s="1313"/>
      <c r="EL24" s="1313"/>
      <c r="EM24" s="1313"/>
      <c r="EN24" s="1313"/>
      <c r="EO24" s="1313"/>
      <c r="EP24" s="1313"/>
      <c r="EQ24" s="1313"/>
      <c r="ER24" s="1313"/>
      <c r="ES24" s="1313"/>
      <c r="ET24" s="1313"/>
      <c r="EU24" s="1313"/>
      <c r="EV24" s="1313"/>
      <c r="EW24" s="1313"/>
      <c r="EX24" s="1313"/>
      <c r="EY24" s="1313"/>
      <c r="EZ24" s="1313"/>
      <c r="FA24" s="1313"/>
      <c r="FB24" s="1313"/>
      <c r="FC24" s="1313"/>
      <c r="FD24" s="1313"/>
      <c r="FE24" s="1313"/>
      <c r="FF24" s="1313"/>
      <c r="FG24" s="1313"/>
      <c r="FH24" s="1313"/>
      <c r="FI24" s="1313"/>
      <c r="FJ24" s="1313"/>
      <c r="FK24" s="1313"/>
      <c r="FL24" s="1313"/>
      <c r="FM24" s="1313"/>
      <c r="FN24" s="1313"/>
      <c r="FO24" s="1313"/>
      <c r="FP24" s="1313"/>
      <c r="FQ24" s="1313"/>
      <c r="FR24" s="1313"/>
      <c r="FS24" s="1313"/>
      <c r="FT24" s="1313"/>
      <c r="FU24" s="1313"/>
      <c r="FV24" s="1313"/>
      <c r="FW24" s="1313"/>
      <c r="FX24" s="1313"/>
      <c r="FY24" s="1313"/>
      <c r="FZ24" s="1313"/>
      <c r="GA24" s="1313"/>
      <c r="GB24" s="1313"/>
      <c r="GC24" s="1313"/>
      <c r="GD24" s="1313"/>
      <c r="GE24" s="1313"/>
      <c r="GF24" s="1313"/>
      <c r="GG24" s="1313"/>
      <c r="GH24" s="1313"/>
      <c r="GI24" s="1313"/>
      <c r="GJ24" s="1313"/>
      <c r="GK24" s="1313"/>
      <c r="GL24" s="1313"/>
      <c r="GM24" s="1313"/>
      <c r="GN24" s="1313"/>
      <c r="GO24" s="1313"/>
      <c r="GP24" s="1313"/>
      <c r="GQ24" s="1313"/>
      <c r="GR24" s="1313"/>
      <c r="GS24" s="1313"/>
      <c r="GT24" s="1313"/>
      <c r="GU24" s="1313"/>
      <c r="GV24" s="1313"/>
      <c r="GW24" s="1313"/>
      <c r="GX24" s="1313"/>
      <c r="GY24" s="1313"/>
      <c r="GZ24" s="1313"/>
      <c r="HA24" s="1313"/>
      <c r="HB24" s="1313"/>
      <c r="HC24" s="1313"/>
      <c r="HD24" s="1313"/>
      <c r="HE24" s="1313"/>
      <c r="HF24" s="1313"/>
      <c r="HG24" s="1313"/>
      <c r="HH24" s="1313"/>
      <c r="HI24" s="1313"/>
      <c r="HJ24" s="1313"/>
      <c r="HK24" s="1313"/>
      <c r="HL24" s="1313"/>
      <c r="HM24" s="1313"/>
      <c r="HN24" s="1313"/>
      <c r="HO24" s="1313"/>
      <c r="HP24" s="1313"/>
      <c r="HQ24" s="1313"/>
      <c r="HR24" s="1313"/>
      <c r="HS24" s="1313"/>
      <c r="HT24" s="1313"/>
      <c r="HU24" s="1313"/>
      <c r="HV24" s="1313"/>
      <c r="HW24" s="1313"/>
      <c r="HX24" s="1313"/>
      <c r="HY24" s="1313"/>
      <c r="HZ24" s="1313"/>
      <c r="IA24" s="1313"/>
      <c r="IB24" s="1313"/>
      <c r="IC24" s="1313"/>
      <c r="ID24" s="1313"/>
    </row>
    <row r="25" spans="1:238" s="1242" customFormat="1" ht="18.75">
      <c r="A25" s="980" t="s">
        <v>182</v>
      </c>
      <c r="B25" s="1342" t="s">
        <v>90</v>
      </c>
      <c r="C25" s="1343"/>
      <c r="D25" s="1344" t="s">
        <v>72</v>
      </c>
      <c r="E25" s="1344"/>
      <c r="F25" s="1241"/>
      <c r="G25" s="1345">
        <v>6.5</v>
      </c>
      <c r="H25" s="984">
        <v>195</v>
      </c>
      <c r="I25" s="1346">
        <v>90</v>
      </c>
      <c r="J25" s="1346">
        <v>60</v>
      </c>
      <c r="K25" s="1343">
        <v>30</v>
      </c>
      <c r="L25" s="1343"/>
      <c r="M25" s="1347">
        <v>105</v>
      </c>
      <c r="N25" s="1348">
        <v>6</v>
      </c>
      <c r="O25" s="1348"/>
      <c r="P25" s="1349"/>
      <c r="Q25" s="1350"/>
      <c r="R25" s="1350"/>
      <c r="S25" s="1351"/>
      <c r="T25" s="1314"/>
      <c r="U25" s="1241" t="s">
        <v>257</v>
      </c>
      <c r="V25" s="1241" t="s">
        <v>258</v>
      </c>
      <c r="W25" s="1241" t="s">
        <v>258</v>
      </c>
      <c r="X25" s="1241" t="s">
        <v>258</v>
      </c>
      <c r="Y25" s="1241" t="s">
        <v>258</v>
      </c>
      <c r="Z25" s="1241" t="s">
        <v>258</v>
      </c>
      <c r="AA25" s="1314"/>
      <c r="AB25" s="1314"/>
      <c r="AC25" s="1314"/>
      <c r="AD25" s="1314"/>
      <c r="AE25" s="1314"/>
      <c r="AF25" s="1314"/>
      <c r="AG25" s="1314"/>
      <c r="AH25" s="1314"/>
      <c r="AI25" s="1314"/>
      <c r="AJ25" s="1314"/>
      <c r="AK25" s="1314"/>
      <c r="AL25" s="1314"/>
      <c r="AM25" s="1313"/>
      <c r="AN25" s="1313"/>
      <c r="AO25" s="1313"/>
      <c r="AP25" s="1313"/>
      <c r="AQ25" s="1313"/>
      <c r="AR25" s="1313"/>
      <c r="AS25" s="1313"/>
      <c r="AT25" s="1313"/>
      <c r="AU25" s="1313"/>
      <c r="AV25" s="1313"/>
      <c r="AW25" s="1313"/>
      <c r="AX25" s="1313"/>
      <c r="AY25" s="1313"/>
      <c r="AZ25" s="1313"/>
      <c r="BA25" s="1313"/>
      <c r="BB25" s="1313"/>
      <c r="BC25" s="1313"/>
      <c r="BD25" s="1313"/>
      <c r="BE25" s="1313"/>
      <c r="BF25" s="1313"/>
      <c r="BG25" s="1313"/>
      <c r="BH25" s="1313"/>
      <c r="BI25" s="1313"/>
      <c r="BJ25" s="1313"/>
      <c r="BK25" s="1313"/>
      <c r="BL25" s="1313"/>
      <c r="BM25" s="1313"/>
      <c r="BN25" s="1313"/>
      <c r="BO25" s="1313"/>
      <c r="BP25" s="1313"/>
      <c r="BQ25" s="1313"/>
      <c r="BR25" s="1313"/>
      <c r="BS25" s="1313"/>
      <c r="BT25" s="1313"/>
      <c r="BU25" s="1313"/>
      <c r="BV25" s="1313"/>
      <c r="BW25" s="1313"/>
      <c r="BX25" s="1313"/>
      <c r="BY25" s="1313"/>
      <c r="BZ25" s="1313"/>
      <c r="CA25" s="1313"/>
      <c r="CB25" s="1313"/>
      <c r="CC25" s="1313"/>
      <c r="CD25" s="1313"/>
      <c r="CE25" s="1313"/>
      <c r="CF25" s="1313"/>
      <c r="CG25" s="1313"/>
      <c r="CH25" s="1313"/>
      <c r="CI25" s="1313"/>
      <c r="CJ25" s="1313"/>
      <c r="CK25" s="1313"/>
      <c r="CL25" s="1313"/>
      <c r="CM25" s="1313"/>
      <c r="CN25" s="1313"/>
      <c r="CO25" s="1313"/>
      <c r="CP25" s="1313"/>
      <c r="CQ25" s="1313"/>
      <c r="CR25" s="1313"/>
      <c r="CS25" s="1313"/>
      <c r="CT25" s="1313"/>
      <c r="CU25" s="1313"/>
      <c r="CV25" s="1313"/>
      <c r="CW25" s="1313"/>
      <c r="CX25" s="1313"/>
      <c r="CY25" s="1313"/>
      <c r="CZ25" s="1313"/>
      <c r="DA25" s="1313"/>
      <c r="DB25" s="1313"/>
      <c r="DC25" s="1313"/>
      <c r="DD25" s="1313"/>
      <c r="DE25" s="1313"/>
      <c r="DF25" s="1313"/>
      <c r="DG25" s="1313"/>
      <c r="DH25" s="1313"/>
      <c r="DI25" s="1313"/>
      <c r="DJ25" s="1313"/>
      <c r="DK25" s="1313"/>
      <c r="DL25" s="1313"/>
      <c r="DM25" s="1313"/>
      <c r="DN25" s="1313"/>
      <c r="DO25" s="1313"/>
      <c r="DP25" s="1313"/>
      <c r="DQ25" s="1313"/>
      <c r="DR25" s="1313"/>
      <c r="DS25" s="1313"/>
      <c r="DT25" s="1313"/>
      <c r="DU25" s="1313"/>
      <c r="DV25" s="1313"/>
      <c r="DW25" s="1313"/>
      <c r="DX25" s="1313"/>
      <c r="DY25" s="1313"/>
      <c r="DZ25" s="1313"/>
      <c r="EA25" s="1313"/>
      <c r="EB25" s="1313"/>
      <c r="EC25" s="1313"/>
      <c r="ED25" s="1313"/>
      <c r="EE25" s="1313"/>
      <c r="EF25" s="1313"/>
      <c r="EG25" s="1313"/>
      <c r="EH25" s="1313"/>
      <c r="EI25" s="1313"/>
      <c r="EJ25" s="1313"/>
      <c r="EK25" s="1313"/>
      <c r="EL25" s="1313"/>
      <c r="EM25" s="1313"/>
      <c r="EN25" s="1313"/>
      <c r="EO25" s="1313"/>
      <c r="EP25" s="1313"/>
      <c r="EQ25" s="1313"/>
      <c r="ER25" s="1313"/>
      <c r="ES25" s="1313"/>
      <c r="ET25" s="1313"/>
      <c r="EU25" s="1313"/>
      <c r="EV25" s="1313"/>
      <c r="EW25" s="1313"/>
      <c r="EX25" s="1313"/>
      <c r="EY25" s="1313"/>
      <c r="EZ25" s="1313"/>
      <c r="FA25" s="1313"/>
      <c r="FB25" s="1313"/>
      <c r="FC25" s="1313"/>
      <c r="FD25" s="1313"/>
      <c r="FE25" s="1313"/>
      <c r="FF25" s="1313"/>
      <c r="FG25" s="1313"/>
      <c r="FH25" s="1313"/>
      <c r="FI25" s="1313"/>
      <c r="FJ25" s="1313"/>
      <c r="FK25" s="1313"/>
      <c r="FL25" s="1313"/>
      <c r="FM25" s="1313"/>
      <c r="FN25" s="1313"/>
      <c r="FO25" s="1313"/>
      <c r="FP25" s="1313"/>
      <c r="FQ25" s="1313"/>
      <c r="FR25" s="1313"/>
      <c r="FS25" s="1313"/>
      <c r="FT25" s="1313"/>
      <c r="FU25" s="1313"/>
      <c r="FV25" s="1313"/>
      <c r="FW25" s="1313"/>
      <c r="FX25" s="1313"/>
      <c r="FY25" s="1313"/>
      <c r="FZ25" s="1313"/>
      <c r="GA25" s="1313"/>
      <c r="GB25" s="1313"/>
      <c r="GC25" s="1313"/>
      <c r="GD25" s="1313"/>
      <c r="GE25" s="1313"/>
      <c r="GF25" s="1313"/>
      <c r="GG25" s="1313"/>
      <c r="GH25" s="1313"/>
      <c r="GI25" s="1313"/>
      <c r="GJ25" s="1313"/>
      <c r="GK25" s="1313"/>
      <c r="GL25" s="1313"/>
      <c r="GM25" s="1313"/>
      <c r="GN25" s="1313"/>
      <c r="GO25" s="1313"/>
      <c r="GP25" s="1313"/>
      <c r="GQ25" s="1313"/>
      <c r="GR25" s="1313"/>
      <c r="GS25" s="1313"/>
      <c r="GT25" s="1313"/>
      <c r="GU25" s="1313"/>
      <c r="GV25" s="1313"/>
      <c r="GW25" s="1313"/>
      <c r="GX25" s="1313"/>
      <c r="GY25" s="1313"/>
      <c r="GZ25" s="1313"/>
      <c r="HA25" s="1313"/>
      <c r="HB25" s="1313"/>
      <c r="HC25" s="1313"/>
      <c r="HD25" s="1313"/>
      <c r="HE25" s="1313"/>
      <c r="HF25" s="1313"/>
      <c r="HG25" s="1313"/>
      <c r="HH25" s="1313"/>
      <c r="HI25" s="1313"/>
      <c r="HJ25" s="1313"/>
      <c r="HK25" s="1313"/>
      <c r="HL25" s="1313"/>
      <c r="HM25" s="1313"/>
      <c r="HN25" s="1313"/>
      <c r="HO25" s="1313"/>
      <c r="HP25" s="1313"/>
      <c r="HQ25" s="1313"/>
      <c r="HR25" s="1313"/>
      <c r="HS25" s="1313"/>
      <c r="HT25" s="1313"/>
      <c r="HU25" s="1313"/>
      <c r="HV25" s="1313"/>
      <c r="HW25" s="1313"/>
      <c r="HX25" s="1313"/>
      <c r="HY25" s="1313"/>
      <c r="HZ25" s="1313"/>
      <c r="IA25" s="1313"/>
      <c r="IB25" s="1313"/>
      <c r="IC25" s="1313"/>
      <c r="ID25" s="1313"/>
    </row>
    <row r="26" spans="1:44" s="1242" customFormat="1" ht="18.75">
      <c r="A26" s="1352"/>
      <c r="B26" s="1273" t="s">
        <v>53</v>
      </c>
      <c r="C26" s="1353">
        <v>4</v>
      </c>
      <c r="D26" s="1354">
        <v>3</v>
      </c>
      <c r="E26" s="1354"/>
      <c r="F26" s="1353"/>
      <c r="G26" s="1353"/>
      <c r="H26" s="1353"/>
      <c r="I26" s="1273"/>
      <c r="J26" s="1273"/>
      <c r="K26" s="1273"/>
      <c r="L26" s="1273"/>
      <c r="M26" s="1273"/>
      <c r="N26" s="1273">
        <f>SUM(N8:N25)+2</f>
        <v>29</v>
      </c>
      <c r="O26" s="1273"/>
      <c r="P26" s="1273"/>
      <c r="Q26" s="1273"/>
      <c r="R26" s="1273"/>
      <c r="S26" s="1273"/>
      <c r="T26" s="1273"/>
      <c r="U26" s="1273"/>
      <c r="V26" s="1273"/>
      <c r="W26" s="1273"/>
      <c r="X26" s="1273"/>
      <c r="Y26" s="1273"/>
      <c r="Z26" s="1273"/>
      <c r="AA26" s="1273"/>
      <c r="AB26" s="1273"/>
      <c r="AC26" s="1273"/>
      <c r="AD26" s="1273"/>
      <c r="AE26" s="1273"/>
      <c r="AF26" s="1273"/>
      <c r="AG26" s="1273"/>
      <c r="AH26" s="1273"/>
      <c r="AI26" s="1273"/>
      <c r="AJ26" s="1273"/>
      <c r="AK26" s="1273"/>
      <c r="AL26" s="1273"/>
      <c r="AM26" s="1273"/>
      <c r="AN26" s="1273"/>
      <c r="AO26" s="1273"/>
      <c r="AP26" s="1273"/>
      <c r="AQ26" s="1273"/>
      <c r="AR26" s="1273"/>
    </row>
    <row r="27" spans="1:44" s="1242" customFormat="1" ht="18.75">
      <c r="A27" s="1355"/>
      <c r="C27" s="1356"/>
      <c r="D27" s="1357"/>
      <c r="E27" s="1357"/>
      <c r="F27" s="1356"/>
      <c r="G27" s="1356"/>
      <c r="H27" s="1356"/>
      <c r="AM27" s="1273"/>
      <c r="AN27" s="1273"/>
      <c r="AO27" s="1273"/>
      <c r="AP27" s="1273"/>
      <c r="AQ27" s="1273"/>
      <c r="AR27" s="1273"/>
    </row>
  </sheetData>
  <sheetProtection selectLockedCells="1" selectUnlockedCells="1"/>
  <mergeCells count="25">
    <mergeCell ref="AL2:AL7"/>
    <mergeCell ref="W3:Y4"/>
    <mergeCell ref="I4:I7"/>
    <mergeCell ref="J4:J7"/>
    <mergeCell ref="K4:K7"/>
    <mergeCell ref="L4:L7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3"/>
  <sheetViews>
    <sheetView view="pageBreakPreview" zoomScale="60" zoomScaleNormal="50" zoomScalePageLayoutView="0" workbookViewId="0" topLeftCell="A1">
      <selection activeCell="A2" sqref="A2:A7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hidden="1" customWidth="1"/>
    <col min="8" max="8" width="10.125" style="26" hidden="1" customWidth="1"/>
    <col min="9" max="9" width="9.00390625" style="25" customWidth="1"/>
    <col min="10" max="10" width="8.25390625" style="25" customWidth="1"/>
    <col min="11" max="12" width="7.375" style="25" customWidth="1"/>
    <col min="13" max="13" width="7.375" style="25" hidden="1" customWidth="1"/>
    <col min="14" max="14" width="7.125" style="25" hidden="1" customWidth="1"/>
    <col min="15" max="15" width="18.25390625" style="25" customWidth="1"/>
    <col min="16" max="16" width="6.625" style="25" hidden="1" customWidth="1"/>
    <col min="17" max="17" width="9.25390625" style="25" hidden="1" customWidth="1"/>
    <col min="18" max="18" width="7.75390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43.125" style="25" customWidth="1"/>
    <col min="39" max="44" width="9.125" style="1225" customWidth="1"/>
    <col min="45" max="16384" width="9.125" style="25" customWidth="1"/>
  </cols>
  <sheetData>
    <row r="1" spans="1:44" s="906" customFormat="1" ht="19.5" thickBot="1">
      <c r="A1" s="3114" t="s">
        <v>261</v>
      </c>
      <c r="B1" s="3115"/>
      <c r="C1" s="3115"/>
      <c r="D1" s="3115"/>
      <c r="E1" s="3115"/>
      <c r="F1" s="3115"/>
      <c r="G1" s="3115"/>
      <c r="H1" s="3115"/>
      <c r="I1" s="3115"/>
      <c r="J1" s="3115"/>
      <c r="K1" s="3115"/>
      <c r="L1" s="3115"/>
      <c r="M1" s="3115"/>
      <c r="N1" s="3116"/>
      <c r="O1" s="3116"/>
      <c r="P1" s="3116"/>
      <c r="Q1" s="3116"/>
      <c r="R1" s="3116"/>
      <c r="S1" s="3116"/>
      <c r="T1" s="3116"/>
      <c r="U1" s="3116"/>
      <c r="V1" s="3116"/>
      <c r="W1" s="3116"/>
      <c r="X1" s="3116"/>
      <c r="Y1" s="3117"/>
      <c r="AM1" s="1214"/>
      <c r="AN1" s="1214"/>
      <c r="AO1" s="1214"/>
      <c r="AP1" s="1214"/>
      <c r="AQ1" s="1214"/>
      <c r="AR1" s="1214"/>
    </row>
    <row r="2" spans="1:44" s="906" customFormat="1" ht="39.75" customHeight="1" thickBot="1">
      <c r="A2" s="3118" t="s">
        <v>41</v>
      </c>
      <c r="B2" s="3331" t="s">
        <v>42</v>
      </c>
      <c r="C2" s="3332" t="s">
        <v>238</v>
      </c>
      <c r="D2" s="3333"/>
      <c r="E2" s="3333"/>
      <c r="F2" s="3334"/>
      <c r="G2" s="3335" t="s">
        <v>43</v>
      </c>
      <c r="H2" s="3338" t="s">
        <v>44</v>
      </c>
      <c r="I2" s="3338"/>
      <c r="J2" s="3338"/>
      <c r="K2" s="3338"/>
      <c r="L2" s="3338"/>
      <c r="M2" s="907"/>
      <c r="N2" s="3297"/>
      <c r="O2" s="3298"/>
      <c r="P2" s="3298"/>
      <c r="Q2" s="3298"/>
      <c r="R2" s="3298"/>
      <c r="S2" s="3298"/>
      <c r="T2" s="3298"/>
      <c r="U2" s="3298"/>
      <c r="V2" s="3298"/>
      <c r="W2" s="3298"/>
      <c r="X2" s="3298"/>
      <c r="Y2" s="3299"/>
      <c r="AL2" s="3108" t="s">
        <v>259</v>
      </c>
      <c r="AM2" s="1214"/>
      <c r="AN2" s="1214"/>
      <c r="AO2" s="1214"/>
      <c r="AP2" s="1214"/>
      <c r="AQ2" s="1214"/>
      <c r="AR2" s="1214"/>
    </row>
    <row r="3" spans="1:44" s="906" customFormat="1" ht="12.75" customHeight="1" thickBot="1">
      <c r="A3" s="3118"/>
      <c r="B3" s="3331"/>
      <c r="C3" s="3311" t="s">
        <v>110</v>
      </c>
      <c r="D3" s="3311" t="s">
        <v>111</v>
      </c>
      <c r="E3" s="3301" t="s">
        <v>112</v>
      </c>
      <c r="F3" s="3302"/>
      <c r="G3" s="3336"/>
      <c r="H3" s="3323" t="s">
        <v>46</v>
      </c>
      <c r="I3" s="3324" t="s">
        <v>47</v>
      </c>
      <c r="J3" s="3324"/>
      <c r="K3" s="3324"/>
      <c r="L3" s="3324"/>
      <c r="M3" s="3325" t="s">
        <v>48</v>
      </c>
      <c r="N3" s="3300" t="s">
        <v>49</v>
      </c>
      <c r="O3" s="3300"/>
      <c r="P3" s="3300"/>
      <c r="Q3" s="3300" t="s">
        <v>50</v>
      </c>
      <c r="R3" s="3300"/>
      <c r="S3" s="3300"/>
      <c r="T3" s="3300" t="s">
        <v>51</v>
      </c>
      <c r="U3" s="3300"/>
      <c r="V3" s="3300"/>
      <c r="W3" s="3300" t="s">
        <v>52</v>
      </c>
      <c r="X3" s="3300"/>
      <c r="Y3" s="3300"/>
      <c r="AL3" s="3108"/>
      <c r="AM3" s="1214"/>
      <c r="AN3" s="1214"/>
      <c r="AO3" s="1214"/>
      <c r="AP3" s="1214"/>
      <c r="AQ3" s="1214"/>
      <c r="AR3" s="1214"/>
    </row>
    <row r="4" spans="1:44" s="906" customFormat="1" ht="32.25" customHeight="1" thickBot="1">
      <c r="A4" s="3118"/>
      <c r="B4" s="3331"/>
      <c r="C4" s="3312"/>
      <c r="D4" s="3312"/>
      <c r="E4" s="3303"/>
      <c r="F4" s="3304"/>
      <c r="G4" s="3336"/>
      <c r="H4" s="3323"/>
      <c r="I4" s="3305" t="s">
        <v>53</v>
      </c>
      <c r="J4" s="3305" t="s">
        <v>54</v>
      </c>
      <c r="K4" s="3305" t="s">
        <v>55</v>
      </c>
      <c r="L4" s="3305" t="s">
        <v>56</v>
      </c>
      <c r="M4" s="3325"/>
      <c r="N4" s="3300"/>
      <c r="O4" s="3300"/>
      <c r="P4" s="3300"/>
      <c r="Q4" s="3300"/>
      <c r="R4" s="3300"/>
      <c r="S4" s="3300"/>
      <c r="T4" s="3300"/>
      <c r="U4" s="3300"/>
      <c r="V4" s="3300"/>
      <c r="W4" s="3300"/>
      <c r="X4" s="3300"/>
      <c r="Y4" s="3300"/>
      <c r="AL4" s="3108"/>
      <c r="AM4" s="1214"/>
      <c r="AN4" s="1214"/>
      <c r="AO4" s="1214"/>
      <c r="AP4" s="1214"/>
      <c r="AQ4" s="1214"/>
      <c r="AR4" s="1214"/>
    </row>
    <row r="5" spans="1:44" s="906" customFormat="1" ht="19.5" thickBot="1">
      <c r="A5" s="3118"/>
      <c r="B5" s="3331"/>
      <c r="C5" s="3312"/>
      <c r="D5" s="3312"/>
      <c r="E5" s="3317" t="s">
        <v>113</v>
      </c>
      <c r="F5" s="3320" t="s">
        <v>114</v>
      </c>
      <c r="G5" s="3336"/>
      <c r="H5" s="3323"/>
      <c r="I5" s="3305"/>
      <c r="J5" s="3305"/>
      <c r="K5" s="3305"/>
      <c r="L5" s="3305"/>
      <c r="M5" s="3325"/>
      <c r="N5" s="908">
        <v>1</v>
      </c>
      <c r="O5" s="909" t="s">
        <v>239</v>
      </c>
      <c r="P5" s="910" t="s">
        <v>240</v>
      </c>
      <c r="Q5" s="911">
        <v>3</v>
      </c>
      <c r="R5" s="909" t="s">
        <v>241</v>
      </c>
      <c r="S5" s="910" t="s">
        <v>242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L5" s="3108"/>
      <c r="AM5" s="1215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</row>
    <row r="6" spans="1:44" s="906" customFormat="1" ht="19.5" thickBot="1">
      <c r="A6" s="3118"/>
      <c r="B6" s="3331"/>
      <c r="C6" s="3312"/>
      <c r="D6" s="3312"/>
      <c r="E6" s="3312"/>
      <c r="F6" s="3321"/>
      <c r="G6" s="3336"/>
      <c r="H6" s="3323"/>
      <c r="I6" s="3305"/>
      <c r="J6" s="3305"/>
      <c r="K6" s="3305"/>
      <c r="L6" s="3305"/>
      <c r="M6" s="3325"/>
      <c r="N6" s="3300"/>
      <c r="O6" s="3300"/>
      <c r="P6" s="3300"/>
      <c r="Q6" s="3300"/>
      <c r="R6" s="3300"/>
      <c r="S6" s="3300"/>
      <c r="T6" s="3300"/>
      <c r="U6" s="3300"/>
      <c r="V6" s="3300"/>
      <c r="W6" s="3300"/>
      <c r="X6" s="3300"/>
      <c r="Y6" s="3300"/>
      <c r="AL6" s="3108"/>
      <c r="AM6" s="1214"/>
      <c r="AN6" s="1214"/>
      <c r="AO6" s="1214"/>
      <c r="AP6" s="1214"/>
      <c r="AQ6" s="1214"/>
      <c r="AR6" s="1214"/>
    </row>
    <row r="7" spans="1:44" s="906" customFormat="1" ht="19.5" thickBot="1">
      <c r="A7" s="3118"/>
      <c r="B7" s="3331"/>
      <c r="C7" s="3313"/>
      <c r="D7" s="3313"/>
      <c r="E7" s="3313"/>
      <c r="F7" s="3322"/>
      <c r="G7" s="3337"/>
      <c r="H7" s="3323"/>
      <c r="I7" s="3305"/>
      <c r="J7" s="3305"/>
      <c r="K7" s="3305"/>
      <c r="L7" s="3305"/>
      <c r="M7" s="3325"/>
      <c r="N7" s="908">
        <v>15</v>
      </c>
      <c r="O7" s="909"/>
      <c r="P7" s="910">
        <v>9</v>
      </c>
      <c r="Q7" s="911">
        <v>15</v>
      </c>
      <c r="R7" s="909">
        <v>9</v>
      </c>
      <c r="S7" s="910">
        <v>8</v>
      </c>
      <c r="T7" s="911">
        <v>15</v>
      </c>
      <c r="U7" s="909">
        <v>9</v>
      </c>
      <c r="V7" s="910">
        <v>9</v>
      </c>
      <c r="W7" s="911">
        <v>15</v>
      </c>
      <c r="X7" s="909">
        <v>9</v>
      </c>
      <c r="Y7" s="910">
        <v>8</v>
      </c>
      <c r="AL7" s="3108"/>
      <c r="AM7" s="1214"/>
      <c r="AN7" s="1214"/>
      <c r="AO7" s="1214"/>
      <c r="AP7" s="1214"/>
      <c r="AQ7" s="1214"/>
      <c r="AR7" s="1214"/>
    </row>
    <row r="8" spans="1:238" ht="18.75">
      <c r="A8" s="923" t="s">
        <v>115</v>
      </c>
      <c r="B8" s="295" t="s">
        <v>203</v>
      </c>
      <c r="C8" s="928" t="s">
        <v>58</v>
      </c>
      <c r="D8" s="1134"/>
      <c r="E8" s="924"/>
      <c r="F8" s="925"/>
      <c r="G8" s="926">
        <v>6.5</v>
      </c>
      <c r="H8" s="927">
        <v>195</v>
      </c>
      <c r="I8" s="928"/>
      <c r="J8" s="928"/>
      <c r="K8" s="928"/>
      <c r="L8" s="928"/>
      <c r="M8" s="929"/>
      <c r="N8" s="930"/>
      <c r="O8" s="931"/>
      <c r="P8" s="932"/>
      <c r="Q8" s="933"/>
      <c r="R8" s="934"/>
      <c r="S8" s="934"/>
      <c r="T8" s="906"/>
      <c r="U8" s="1214" t="s">
        <v>257</v>
      </c>
      <c r="V8" s="1214" t="s">
        <v>257</v>
      </c>
      <c r="W8" s="1214" t="s">
        <v>257</v>
      </c>
      <c r="X8" s="1214" t="s">
        <v>257</v>
      </c>
      <c r="Y8" s="1214" t="s">
        <v>257</v>
      </c>
      <c r="Z8" s="1214" t="s">
        <v>257</v>
      </c>
      <c r="AA8" s="906"/>
      <c r="AB8" s="906"/>
      <c r="AC8" s="906"/>
      <c r="AD8" s="906"/>
      <c r="AE8" s="906"/>
      <c r="AF8" s="906"/>
      <c r="AG8" s="906"/>
      <c r="AH8" s="906"/>
      <c r="AI8" s="906"/>
      <c r="AJ8" s="906"/>
      <c r="AK8" s="906"/>
      <c r="AL8" s="1214"/>
      <c r="AM8" s="906"/>
      <c r="AN8" s="906"/>
      <c r="AO8" s="906"/>
      <c r="AP8" s="906"/>
      <c r="AQ8" s="906"/>
      <c r="AR8" s="906"/>
      <c r="AS8" s="906"/>
      <c r="AT8" s="906"/>
      <c r="AU8" s="906"/>
      <c r="AV8" s="906"/>
      <c r="AW8" s="906"/>
      <c r="AX8" s="906"/>
      <c r="AY8" s="906"/>
      <c r="AZ8" s="906"/>
      <c r="BA8" s="906"/>
      <c r="BB8" s="906"/>
      <c r="BC8" s="906"/>
      <c r="BD8" s="906"/>
      <c r="BE8" s="906"/>
      <c r="BF8" s="906"/>
      <c r="BG8" s="906"/>
      <c r="BH8" s="906"/>
      <c r="BI8" s="906"/>
      <c r="BJ8" s="906"/>
      <c r="BK8" s="906"/>
      <c r="BL8" s="906"/>
      <c r="BM8" s="906"/>
      <c r="BN8" s="906"/>
      <c r="BO8" s="906"/>
      <c r="BP8" s="906"/>
      <c r="BQ8" s="906"/>
      <c r="BR8" s="906"/>
      <c r="BS8" s="906"/>
      <c r="BT8" s="906"/>
      <c r="BU8" s="906"/>
      <c r="BV8" s="906"/>
      <c r="BW8" s="906"/>
      <c r="BX8" s="906"/>
      <c r="BY8" s="906"/>
      <c r="BZ8" s="906"/>
      <c r="CA8" s="906"/>
      <c r="CB8" s="906"/>
      <c r="CC8" s="906"/>
      <c r="CD8" s="906"/>
      <c r="CE8" s="906"/>
      <c r="CF8" s="906"/>
      <c r="CG8" s="906"/>
      <c r="CH8" s="906"/>
      <c r="CI8" s="906"/>
      <c r="CJ8" s="906"/>
      <c r="CK8" s="906"/>
      <c r="CL8" s="906"/>
      <c r="CM8" s="906"/>
      <c r="CN8" s="906"/>
      <c r="CO8" s="906"/>
      <c r="CP8" s="906"/>
      <c r="CQ8" s="906"/>
      <c r="CR8" s="906"/>
      <c r="CS8" s="906"/>
      <c r="CT8" s="906"/>
      <c r="CU8" s="906"/>
      <c r="CV8" s="906"/>
      <c r="CW8" s="906"/>
      <c r="CX8" s="906"/>
      <c r="CY8" s="906"/>
      <c r="CZ8" s="906"/>
      <c r="DA8" s="906"/>
      <c r="DB8" s="906"/>
      <c r="DC8" s="906"/>
      <c r="DD8" s="906"/>
      <c r="DE8" s="906"/>
      <c r="DF8" s="906"/>
      <c r="DG8" s="906"/>
      <c r="DH8" s="906"/>
      <c r="DI8" s="906"/>
      <c r="DJ8" s="906"/>
      <c r="DK8" s="906"/>
      <c r="DL8" s="906"/>
      <c r="DM8" s="906"/>
      <c r="DN8" s="906"/>
      <c r="DO8" s="906"/>
      <c r="DP8" s="906"/>
      <c r="DQ8" s="906"/>
      <c r="DR8" s="906"/>
      <c r="DS8" s="906"/>
      <c r="DT8" s="906"/>
      <c r="DU8" s="906"/>
      <c r="DV8" s="906"/>
      <c r="DW8" s="906"/>
      <c r="DX8" s="906"/>
      <c r="DY8" s="906"/>
      <c r="DZ8" s="906"/>
      <c r="EA8" s="906"/>
      <c r="EB8" s="906"/>
      <c r="EC8" s="906"/>
      <c r="ED8" s="906"/>
      <c r="EE8" s="906"/>
      <c r="EF8" s="906"/>
      <c r="EG8" s="906"/>
      <c r="EH8" s="906"/>
      <c r="EI8" s="906"/>
      <c r="EJ8" s="906"/>
      <c r="EK8" s="906"/>
      <c r="EL8" s="906"/>
      <c r="EM8" s="906"/>
      <c r="EN8" s="906"/>
      <c r="EO8" s="906"/>
      <c r="EP8" s="906"/>
      <c r="EQ8" s="906"/>
      <c r="ER8" s="906"/>
      <c r="ES8" s="906"/>
      <c r="ET8" s="906"/>
      <c r="EU8" s="906"/>
      <c r="EV8" s="906"/>
      <c r="EW8" s="906"/>
      <c r="EX8" s="906"/>
      <c r="EY8" s="906"/>
      <c r="EZ8" s="906"/>
      <c r="FA8" s="906"/>
      <c r="FB8" s="906"/>
      <c r="FC8" s="906"/>
      <c r="FD8" s="906"/>
      <c r="FE8" s="906"/>
      <c r="FF8" s="906"/>
      <c r="FG8" s="906"/>
      <c r="FH8" s="906"/>
      <c r="FI8" s="906"/>
      <c r="FJ8" s="906"/>
      <c r="FK8" s="906"/>
      <c r="FL8" s="906"/>
      <c r="FM8" s="906"/>
      <c r="FN8" s="906"/>
      <c r="FO8" s="906"/>
      <c r="FP8" s="906"/>
      <c r="FQ8" s="906"/>
      <c r="FR8" s="906"/>
      <c r="FS8" s="906"/>
      <c r="FT8" s="906"/>
      <c r="FU8" s="906"/>
      <c r="FV8" s="906"/>
      <c r="FW8" s="906"/>
      <c r="FX8" s="906"/>
      <c r="FY8" s="906"/>
      <c r="FZ8" s="906"/>
      <c r="GA8" s="906"/>
      <c r="GB8" s="906"/>
      <c r="GC8" s="906"/>
      <c r="GD8" s="906"/>
      <c r="GE8" s="906"/>
      <c r="GF8" s="906"/>
      <c r="GG8" s="906"/>
      <c r="GH8" s="906"/>
      <c r="GI8" s="906"/>
      <c r="GJ8" s="906"/>
      <c r="GK8" s="906"/>
      <c r="GL8" s="906"/>
      <c r="GM8" s="906"/>
      <c r="GN8" s="906"/>
      <c r="GO8" s="906"/>
      <c r="GP8" s="906"/>
      <c r="GQ8" s="906"/>
      <c r="GR8" s="906"/>
      <c r="GS8" s="906"/>
      <c r="GT8" s="906"/>
      <c r="GU8" s="906"/>
      <c r="GV8" s="906"/>
      <c r="GW8" s="906"/>
      <c r="GX8" s="906"/>
      <c r="GY8" s="906"/>
      <c r="GZ8" s="906"/>
      <c r="HA8" s="906"/>
      <c r="HB8" s="906"/>
      <c r="HC8" s="906"/>
      <c r="HD8" s="906"/>
      <c r="HE8" s="906"/>
      <c r="HF8" s="906"/>
      <c r="HG8" s="906"/>
      <c r="HH8" s="906"/>
      <c r="HI8" s="906"/>
      <c r="HJ8" s="906"/>
      <c r="HK8" s="906"/>
      <c r="HL8" s="906"/>
      <c r="HM8" s="906"/>
      <c r="HN8" s="906"/>
      <c r="HO8" s="906"/>
      <c r="HP8" s="906"/>
      <c r="HQ8" s="906"/>
      <c r="HR8" s="906"/>
      <c r="HS8" s="906"/>
      <c r="HT8" s="906"/>
      <c r="HU8" s="906"/>
      <c r="HV8" s="906"/>
      <c r="HW8" s="906"/>
      <c r="HX8" s="906"/>
      <c r="HY8" s="906"/>
      <c r="HZ8" s="906"/>
      <c r="IA8" s="906"/>
      <c r="IB8" s="906"/>
      <c r="IC8" s="906"/>
      <c r="ID8" s="906"/>
    </row>
    <row r="9" spans="1:238" ht="18.75">
      <c r="A9" s="937"/>
      <c r="B9" s="364" t="s">
        <v>64</v>
      </c>
      <c r="C9" s="949"/>
      <c r="D9" s="1135"/>
      <c r="E9" s="938"/>
      <c r="F9" s="939"/>
      <c r="G9" s="940"/>
      <c r="H9" s="941"/>
      <c r="I9" s="290"/>
      <c r="J9" s="290"/>
      <c r="K9" s="290"/>
      <c r="L9" s="290"/>
      <c r="M9" s="299"/>
      <c r="N9" s="1136" t="s">
        <v>65</v>
      </c>
      <c r="O9" s="1136" t="s">
        <v>65</v>
      </c>
      <c r="P9" s="1136" t="s">
        <v>65</v>
      </c>
      <c r="Q9" s="1136" t="s">
        <v>65</v>
      </c>
      <c r="R9" s="1136" t="s">
        <v>65</v>
      </c>
      <c r="S9" s="946"/>
      <c r="T9" s="906"/>
      <c r="U9" s="1214" t="s">
        <v>257</v>
      </c>
      <c r="V9" s="1214" t="s">
        <v>257</v>
      </c>
      <c r="W9" s="1214" t="s">
        <v>257</v>
      </c>
      <c r="X9" s="1214" t="s">
        <v>257</v>
      </c>
      <c r="Y9" s="1214" t="s">
        <v>257</v>
      </c>
      <c r="Z9" s="1214" t="s">
        <v>258</v>
      </c>
      <c r="AA9" s="906"/>
      <c r="AB9" s="906"/>
      <c r="AC9" s="906"/>
      <c r="AD9" s="906"/>
      <c r="AE9" s="906"/>
      <c r="AF9" s="906"/>
      <c r="AG9" s="906"/>
      <c r="AH9" s="906"/>
      <c r="AI9" s="906"/>
      <c r="AJ9" s="906"/>
      <c r="AK9" s="906"/>
      <c r="AL9" s="1214"/>
      <c r="AM9" s="906"/>
      <c r="AN9" s="906"/>
      <c r="AO9" s="906"/>
      <c r="AP9" s="906"/>
      <c r="AQ9" s="906"/>
      <c r="AR9" s="906"/>
      <c r="AS9" s="906"/>
      <c r="AT9" s="906"/>
      <c r="AU9" s="906"/>
      <c r="AV9" s="906"/>
      <c r="AW9" s="906"/>
      <c r="AX9" s="906"/>
      <c r="AY9" s="906"/>
      <c r="AZ9" s="906"/>
      <c r="BA9" s="906"/>
      <c r="BB9" s="906"/>
      <c r="BC9" s="906"/>
      <c r="BD9" s="906"/>
      <c r="BE9" s="906"/>
      <c r="BF9" s="906"/>
      <c r="BG9" s="906"/>
      <c r="BH9" s="906"/>
      <c r="BI9" s="906"/>
      <c r="BJ9" s="906"/>
      <c r="BK9" s="906"/>
      <c r="BL9" s="906"/>
      <c r="BM9" s="906"/>
      <c r="BN9" s="906"/>
      <c r="BO9" s="906"/>
      <c r="BP9" s="906"/>
      <c r="BQ9" s="906"/>
      <c r="BR9" s="906"/>
      <c r="BS9" s="906"/>
      <c r="BT9" s="906"/>
      <c r="BU9" s="906"/>
      <c r="BV9" s="906"/>
      <c r="BW9" s="906"/>
      <c r="BX9" s="906"/>
      <c r="BY9" s="906"/>
      <c r="BZ9" s="906"/>
      <c r="CA9" s="906"/>
      <c r="CB9" s="906"/>
      <c r="CC9" s="906"/>
      <c r="CD9" s="906"/>
      <c r="CE9" s="906"/>
      <c r="CF9" s="906"/>
      <c r="CG9" s="906"/>
      <c r="CH9" s="906"/>
      <c r="CI9" s="906"/>
      <c r="CJ9" s="906"/>
      <c r="CK9" s="906"/>
      <c r="CL9" s="906"/>
      <c r="CM9" s="906"/>
      <c r="CN9" s="906"/>
      <c r="CO9" s="906"/>
      <c r="CP9" s="906"/>
      <c r="CQ9" s="906"/>
      <c r="CR9" s="906"/>
      <c r="CS9" s="906"/>
      <c r="CT9" s="906"/>
      <c r="CU9" s="906"/>
      <c r="CV9" s="906"/>
      <c r="CW9" s="906"/>
      <c r="CX9" s="906"/>
      <c r="CY9" s="906"/>
      <c r="CZ9" s="906"/>
      <c r="DA9" s="906"/>
      <c r="DB9" s="906"/>
      <c r="DC9" s="906"/>
      <c r="DD9" s="906"/>
      <c r="DE9" s="906"/>
      <c r="DF9" s="906"/>
      <c r="DG9" s="906"/>
      <c r="DH9" s="906"/>
      <c r="DI9" s="906"/>
      <c r="DJ9" s="906"/>
      <c r="DK9" s="906"/>
      <c r="DL9" s="906"/>
      <c r="DM9" s="906"/>
      <c r="DN9" s="906"/>
      <c r="DO9" s="906"/>
      <c r="DP9" s="906"/>
      <c r="DQ9" s="906"/>
      <c r="DR9" s="906"/>
      <c r="DS9" s="906"/>
      <c r="DT9" s="906"/>
      <c r="DU9" s="906"/>
      <c r="DV9" s="906"/>
      <c r="DW9" s="906"/>
      <c r="DX9" s="906"/>
      <c r="DY9" s="906"/>
      <c r="DZ9" s="906"/>
      <c r="EA9" s="906"/>
      <c r="EB9" s="906"/>
      <c r="EC9" s="906"/>
      <c r="ED9" s="906"/>
      <c r="EE9" s="906"/>
      <c r="EF9" s="906"/>
      <c r="EG9" s="906"/>
      <c r="EH9" s="906"/>
      <c r="EI9" s="906"/>
      <c r="EJ9" s="906"/>
      <c r="EK9" s="906"/>
      <c r="EL9" s="906"/>
      <c r="EM9" s="906"/>
      <c r="EN9" s="906"/>
      <c r="EO9" s="906"/>
      <c r="EP9" s="906"/>
      <c r="EQ9" s="906"/>
      <c r="ER9" s="906"/>
      <c r="ES9" s="906"/>
      <c r="ET9" s="906"/>
      <c r="EU9" s="906"/>
      <c r="EV9" s="906"/>
      <c r="EW9" s="906"/>
      <c r="EX9" s="906"/>
      <c r="EY9" s="906"/>
      <c r="EZ9" s="906"/>
      <c r="FA9" s="906"/>
      <c r="FB9" s="906"/>
      <c r="FC9" s="906"/>
      <c r="FD9" s="906"/>
      <c r="FE9" s="906"/>
      <c r="FF9" s="906"/>
      <c r="FG9" s="906"/>
      <c r="FH9" s="906"/>
      <c r="FI9" s="906"/>
      <c r="FJ9" s="906"/>
      <c r="FK9" s="906"/>
      <c r="FL9" s="906"/>
      <c r="FM9" s="906"/>
      <c r="FN9" s="906"/>
      <c r="FO9" s="906"/>
      <c r="FP9" s="906"/>
      <c r="FQ9" s="906"/>
      <c r="FR9" s="906"/>
      <c r="FS9" s="906"/>
      <c r="FT9" s="906"/>
      <c r="FU9" s="906"/>
      <c r="FV9" s="906"/>
      <c r="FW9" s="906"/>
      <c r="FX9" s="906"/>
      <c r="FY9" s="906"/>
      <c r="FZ9" s="906"/>
      <c r="GA9" s="906"/>
      <c r="GB9" s="906"/>
      <c r="GC9" s="906"/>
      <c r="GD9" s="906"/>
      <c r="GE9" s="906"/>
      <c r="GF9" s="906"/>
      <c r="GG9" s="906"/>
      <c r="GH9" s="906"/>
      <c r="GI9" s="906"/>
      <c r="GJ9" s="906"/>
      <c r="GK9" s="906"/>
      <c r="GL9" s="906"/>
      <c r="GM9" s="906"/>
      <c r="GN9" s="906"/>
      <c r="GO9" s="906"/>
      <c r="GP9" s="906"/>
      <c r="GQ9" s="906"/>
      <c r="GR9" s="906"/>
      <c r="GS9" s="906"/>
      <c r="GT9" s="906"/>
      <c r="GU9" s="906"/>
      <c r="GV9" s="906"/>
      <c r="GW9" s="906"/>
      <c r="GX9" s="906"/>
      <c r="GY9" s="906"/>
      <c r="GZ9" s="906"/>
      <c r="HA9" s="906"/>
      <c r="HB9" s="906"/>
      <c r="HC9" s="906"/>
      <c r="HD9" s="906"/>
      <c r="HE9" s="906"/>
      <c r="HF9" s="906"/>
      <c r="HG9" s="906"/>
      <c r="HH9" s="906"/>
      <c r="HI9" s="906"/>
      <c r="HJ9" s="906"/>
      <c r="HK9" s="906"/>
      <c r="HL9" s="906"/>
      <c r="HM9" s="906"/>
      <c r="HN9" s="906"/>
      <c r="HO9" s="906"/>
      <c r="HP9" s="906"/>
      <c r="HQ9" s="906"/>
      <c r="HR9" s="906"/>
      <c r="HS9" s="906"/>
      <c r="HT9" s="906"/>
      <c r="HU9" s="906"/>
      <c r="HV9" s="906"/>
      <c r="HW9" s="906"/>
      <c r="HX9" s="906"/>
      <c r="HY9" s="906"/>
      <c r="HZ9" s="906"/>
      <c r="IA9" s="906"/>
      <c r="IB9" s="906"/>
      <c r="IC9" s="906"/>
      <c r="ID9" s="906"/>
    </row>
    <row r="10" spans="1:238" ht="18.75">
      <c r="A10" s="947" t="s">
        <v>117</v>
      </c>
      <c r="B10" s="953" t="s">
        <v>62</v>
      </c>
      <c r="C10" s="949"/>
      <c r="D10" s="1058"/>
      <c r="E10" s="954"/>
      <c r="F10" s="955"/>
      <c r="G10" s="940">
        <v>3</v>
      </c>
      <c r="H10" s="941">
        <v>90</v>
      </c>
      <c r="I10" s="290"/>
      <c r="J10" s="956"/>
      <c r="K10" s="956"/>
      <c r="L10" s="956"/>
      <c r="M10" s="957"/>
      <c r="N10" s="942"/>
      <c r="O10" s="943"/>
      <c r="P10" s="944"/>
      <c r="Q10" s="951"/>
      <c r="R10" s="943"/>
      <c r="S10" s="943"/>
      <c r="T10" s="906"/>
      <c r="U10" s="1214" t="s">
        <v>258</v>
      </c>
      <c r="V10" s="1214" t="s">
        <v>257</v>
      </c>
      <c r="W10" s="1214" t="s">
        <v>258</v>
      </c>
      <c r="X10" s="1214" t="s">
        <v>258</v>
      </c>
      <c r="Y10" s="1214" t="s">
        <v>258</v>
      </c>
      <c r="Z10" s="1214" t="s">
        <v>258</v>
      </c>
      <c r="AA10" s="906"/>
      <c r="AB10" s="906"/>
      <c r="AC10" s="906"/>
      <c r="AD10" s="906"/>
      <c r="AE10" s="906"/>
      <c r="AF10" s="906"/>
      <c r="AG10" s="906"/>
      <c r="AH10" s="906"/>
      <c r="AI10" s="906"/>
      <c r="AJ10" s="906"/>
      <c r="AK10" s="906"/>
      <c r="AL10" s="1214"/>
      <c r="AM10" s="906"/>
      <c r="AN10" s="906"/>
      <c r="AO10" s="906"/>
      <c r="AP10" s="906"/>
      <c r="AQ10" s="906"/>
      <c r="AR10" s="906"/>
      <c r="AS10" s="906"/>
      <c r="AT10" s="906"/>
      <c r="AU10" s="906"/>
      <c r="AV10" s="906"/>
      <c r="AW10" s="906"/>
      <c r="AX10" s="906"/>
      <c r="AY10" s="906"/>
      <c r="AZ10" s="906"/>
      <c r="BA10" s="906"/>
      <c r="BB10" s="906"/>
      <c r="BC10" s="906"/>
      <c r="BD10" s="906"/>
      <c r="BE10" s="906"/>
      <c r="BF10" s="906"/>
      <c r="BG10" s="906"/>
      <c r="BH10" s="906"/>
      <c r="BI10" s="906"/>
      <c r="BJ10" s="906"/>
      <c r="BK10" s="906"/>
      <c r="BL10" s="906"/>
      <c r="BM10" s="906"/>
      <c r="BN10" s="906"/>
      <c r="BO10" s="906"/>
      <c r="BP10" s="906"/>
      <c r="BQ10" s="906"/>
      <c r="BR10" s="906"/>
      <c r="BS10" s="906"/>
      <c r="BT10" s="906"/>
      <c r="BU10" s="906"/>
      <c r="BV10" s="906"/>
      <c r="BW10" s="906"/>
      <c r="BX10" s="906"/>
      <c r="BY10" s="906"/>
      <c r="BZ10" s="906"/>
      <c r="CA10" s="906"/>
      <c r="CB10" s="906"/>
      <c r="CC10" s="906"/>
      <c r="CD10" s="906"/>
      <c r="CE10" s="906"/>
      <c r="CF10" s="906"/>
      <c r="CG10" s="906"/>
      <c r="CH10" s="906"/>
      <c r="CI10" s="906"/>
      <c r="CJ10" s="906"/>
      <c r="CK10" s="906"/>
      <c r="CL10" s="906"/>
      <c r="CM10" s="906"/>
      <c r="CN10" s="906"/>
      <c r="CO10" s="906"/>
      <c r="CP10" s="906"/>
      <c r="CQ10" s="906"/>
      <c r="CR10" s="906"/>
      <c r="CS10" s="906"/>
      <c r="CT10" s="906"/>
      <c r="CU10" s="906"/>
      <c r="CV10" s="906"/>
      <c r="CW10" s="906"/>
      <c r="CX10" s="906"/>
      <c r="CY10" s="906"/>
      <c r="CZ10" s="906"/>
      <c r="DA10" s="906"/>
      <c r="DB10" s="906"/>
      <c r="DC10" s="906"/>
      <c r="DD10" s="906"/>
      <c r="DE10" s="906"/>
      <c r="DF10" s="906"/>
      <c r="DG10" s="906"/>
      <c r="DH10" s="906"/>
      <c r="DI10" s="906"/>
      <c r="DJ10" s="906"/>
      <c r="DK10" s="906"/>
      <c r="DL10" s="906"/>
      <c r="DM10" s="906"/>
      <c r="DN10" s="906"/>
      <c r="DO10" s="906"/>
      <c r="DP10" s="906"/>
      <c r="DQ10" s="906"/>
      <c r="DR10" s="906"/>
      <c r="DS10" s="906"/>
      <c r="DT10" s="906"/>
      <c r="DU10" s="906"/>
      <c r="DV10" s="906"/>
      <c r="DW10" s="906"/>
      <c r="DX10" s="906"/>
      <c r="DY10" s="906"/>
      <c r="DZ10" s="906"/>
      <c r="EA10" s="906"/>
      <c r="EB10" s="906"/>
      <c r="EC10" s="906"/>
      <c r="ED10" s="906"/>
      <c r="EE10" s="906"/>
      <c r="EF10" s="906"/>
      <c r="EG10" s="906"/>
      <c r="EH10" s="906"/>
      <c r="EI10" s="906"/>
      <c r="EJ10" s="906"/>
      <c r="EK10" s="906"/>
      <c r="EL10" s="906"/>
      <c r="EM10" s="906"/>
      <c r="EN10" s="906"/>
      <c r="EO10" s="906"/>
      <c r="EP10" s="906"/>
      <c r="EQ10" s="906"/>
      <c r="ER10" s="906"/>
      <c r="ES10" s="906"/>
      <c r="ET10" s="906"/>
      <c r="EU10" s="906"/>
      <c r="EV10" s="906"/>
      <c r="EW10" s="906"/>
      <c r="EX10" s="906"/>
      <c r="EY10" s="906"/>
      <c r="EZ10" s="906"/>
      <c r="FA10" s="906"/>
      <c r="FB10" s="906"/>
      <c r="FC10" s="906"/>
      <c r="FD10" s="906"/>
      <c r="FE10" s="906"/>
      <c r="FF10" s="906"/>
      <c r="FG10" s="906"/>
      <c r="FH10" s="906"/>
      <c r="FI10" s="906"/>
      <c r="FJ10" s="906"/>
      <c r="FK10" s="906"/>
      <c r="FL10" s="906"/>
      <c r="FM10" s="906"/>
      <c r="FN10" s="906"/>
      <c r="FO10" s="906"/>
      <c r="FP10" s="906"/>
      <c r="FQ10" s="906"/>
      <c r="FR10" s="906"/>
      <c r="FS10" s="906"/>
      <c r="FT10" s="906"/>
      <c r="FU10" s="906"/>
      <c r="FV10" s="906"/>
      <c r="FW10" s="906"/>
      <c r="FX10" s="906"/>
      <c r="FY10" s="906"/>
      <c r="FZ10" s="906"/>
      <c r="GA10" s="906"/>
      <c r="GB10" s="906"/>
      <c r="GC10" s="906"/>
      <c r="GD10" s="906"/>
      <c r="GE10" s="906"/>
      <c r="GF10" s="906"/>
      <c r="GG10" s="906"/>
      <c r="GH10" s="906"/>
      <c r="GI10" s="906"/>
      <c r="GJ10" s="906"/>
      <c r="GK10" s="906"/>
      <c r="GL10" s="906"/>
      <c r="GM10" s="906"/>
      <c r="GN10" s="906"/>
      <c r="GO10" s="906"/>
      <c r="GP10" s="906"/>
      <c r="GQ10" s="906"/>
      <c r="GR10" s="906"/>
      <c r="GS10" s="906"/>
      <c r="GT10" s="906"/>
      <c r="GU10" s="906"/>
      <c r="GV10" s="906"/>
      <c r="GW10" s="906"/>
      <c r="GX10" s="906"/>
      <c r="GY10" s="906"/>
      <c r="GZ10" s="906"/>
      <c r="HA10" s="906"/>
      <c r="HB10" s="906"/>
      <c r="HC10" s="906"/>
      <c r="HD10" s="906"/>
      <c r="HE10" s="906"/>
      <c r="HF10" s="906"/>
      <c r="HG10" s="906"/>
      <c r="HH10" s="906"/>
      <c r="HI10" s="906"/>
      <c r="HJ10" s="906"/>
      <c r="HK10" s="906"/>
      <c r="HL10" s="906"/>
      <c r="HM10" s="906"/>
      <c r="HN10" s="906"/>
      <c r="HO10" s="906"/>
      <c r="HP10" s="906"/>
      <c r="HQ10" s="906"/>
      <c r="HR10" s="906"/>
      <c r="HS10" s="906"/>
      <c r="HT10" s="906"/>
      <c r="HU10" s="906"/>
      <c r="HV10" s="906"/>
      <c r="HW10" s="906"/>
      <c r="HX10" s="906"/>
      <c r="HY10" s="906"/>
      <c r="HZ10" s="906"/>
      <c r="IA10" s="906"/>
      <c r="IB10" s="906"/>
      <c r="IC10" s="906"/>
      <c r="ID10" s="906"/>
    </row>
    <row r="11" spans="1:238" ht="18.75">
      <c r="A11" s="947" t="s">
        <v>118</v>
      </c>
      <c r="B11" s="959" t="s">
        <v>64</v>
      </c>
      <c r="C11" s="290"/>
      <c r="D11" s="961" t="s">
        <v>239</v>
      </c>
      <c r="E11" s="949"/>
      <c r="F11" s="960"/>
      <c r="G11" s="940">
        <v>1</v>
      </c>
      <c r="H11" s="941">
        <v>30</v>
      </c>
      <c r="I11" s="290">
        <v>10</v>
      </c>
      <c r="J11" s="961">
        <v>10</v>
      </c>
      <c r="K11" s="961"/>
      <c r="L11" s="961"/>
      <c r="M11" s="962">
        <v>20</v>
      </c>
      <c r="N11" s="942"/>
      <c r="O11" s="949">
        <v>1</v>
      </c>
      <c r="P11" s="963"/>
      <c r="Q11" s="951"/>
      <c r="R11" s="943"/>
      <c r="S11" s="943"/>
      <c r="T11" s="906"/>
      <c r="U11" s="1214" t="s">
        <v>258</v>
      </c>
      <c r="V11" s="1214" t="s">
        <v>257</v>
      </c>
      <c r="W11" s="1214" t="s">
        <v>258</v>
      </c>
      <c r="X11" s="1214" t="s">
        <v>258</v>
      </c>
      <c r="Y11" s="1214" t="s">
        <v>258</v>
      </c>
      <c r="Z11" s="1214" t="s">
        <v>258</v>
      </c>
      <c r="AA11" s="906"/>
      <c r="AB11" s="906"/>
      <c r="AC11" s="906"/>
      <c r="AD11" s="906"/>
      <c r="AE11" s="906"/>
      <c r="AF11" s="906"/>
      <c r="AG11" s="906"/>
      <c r="AH11" s="906"/>
      <c r="AI11" s="906"/>
      <c r="AJ11" s="906"/>
      <c r="AK11" s="906"/>
      <c r="AL11" s="1214"/>
      <c r="AM11" s="906"/>
      <c r="AN11" s="906"/>
      <c r="AO11" s="906"/>
      <c r="AP11" s="906"/>
      <c r="AQ11" s="906"/>
      <c r="AR11" s="906"/>
      <c r="AS11" s="906"/>
      <c r="AT11" s="906"/>
      <c r="AU11" s="906"/>
      <c r="AV11" s="906"/>
      <c r="AW11" s="906"/>
      <c r="AX11" s="906"/>
      <c r="AY11" s="906"/>
      <c r="AZ11" s="906"/>
      <c r="BA11" s="906"/>
      <c r="BB11" s="906"/>
      <c r="BC11" s="906"/>
      <c r="BD11" s="906"/>
      <c r="BE11" s="906"/>
      <c r="BF11" s="906"/>
      <c r="BG11" s="906"/>
      <c r="BH11" s="906"/>
      <c r="BI11" s="906"/>
      <c r="BJ11" s="906"/>
      <c r="BK11" s="906"/>
      <c r="BL11" s="906"/>
      <c r="BM11" s="906"/>
      <c r="BN11" s="906"/>
      <c r="BO11" s="906"/>
      <c r="BP11" s="906"/>
      <c r="BQ11" s="906"/>
      <c r="BR11" s="906"/>
      <c r="BS11" s="906"/>
      <c r="BT11" s="906"/>
      <c r="BU11" s="906"/>
      <c r="BV11" s="906"/>
      <c r="BW11" s="906"/>
      <c r="BX11" s="906"/>
      <c r="BY11" s="906"/>
      <c r="BZ11" s="906"/>
      <c r="CA11" s="906"/>
      <c r="CB11" s="906"/>
      <c r="CC11" s="906"/>
      <c r="CD11" s="906"/>
      <c r="CE11" s="906"/>
      <c r="CF11" s="906"/>
      <c r="CG11" s="906"/>
      <c r="CH11" s="906"/>
      <c r="CI11" s="906"/>
      <c r="CJ11" s="906"/>
      <c r="CK11" s="906"/>
      <c r="CL11" s="906"/>
      <c r="CM11" s="906"/>
      <c r="CN11" s="906"/>
      <c r="CO11" s="906"/>
      <c r="CP11" s="906"/>
      <c r="CQ11" s="906"/>
      <c r="CR11" s="906"/>
      <c r="CS11" s="906"/>
      <c r="CT11" s="906"/>
      <c r="CU11" s="906"/>
      <c r="CV11" s="906"/>
      <c r="CW11" s="906"/>
      <c r="CX11" s="906"/>
      <c r="CY11" s="906"/>
      <c r="CZ11" s="906"/>
      <c r="DA11" s="906"/>
      <c r="DB11" s="906"/>
      <c r="DC11" s="906"/>
      <c r="DD11" s="906"/>
      <c r="DE11" s="906"/>
      <c r="DF11" s="906"/>
      <c r="DG11" s="906"/>
      <c r="DH11" s="906"/>
      <c r="DI11" s="906"/>
      <c r="DJ11" s="906"/>
      <c r="DK11" s="906"/>
      <c r="DL11" s="906"/>
      <c r="DM11" s="906"/>
      <c r="DN11" s="906"/>
      <c r="DO11" s="906"/>
      <c r="DP11" s="906"/>
      <c r="DQ11" s="906"/>
      <c r="DR11" s="906"/>
      <c r="DS11" s="906"/>
      <c r="DT11" s="906"/>
      <c r="DU11" s="906"/>
      <c r="DV11" s="906"/>
      <c r="DW11" s="906"/>
      <c r="DX11" s="906"/>
      <c r="DY11" s="906"/>
      <c r="DZ11" s="906"/>
      <c r="EA11" s="906"/>
      <c r="EB11" s="906"/>
      <c r="EC11" s="906"/>
      <c r="ED11" s="906"/>
      <c r="EE11" s="906"/>
      <c r="EF11" s="906"/>
      <c r="EG11" s="906"/>
      <c r="EH11" s="906"/>
      <c r="EI11" s="906"/>
      <c r="EJ11" s="906"/>
      <c r="EK11" s="906"/>
      <c r="EL11" s="906"/>
      <c r="EM11" s="906"/>
      <c r="EN11" s="906"/>
      <c r="EO11" s="906"/>
      <c r="EP11" s="906"/>
      <c r="EQ11" s="906"/>
      <c r="ER11" s="906"/>
      <c r="ES11" s="906"/>
      <c r="ET11" s="906"/>
      <c r="EU11" s="906"/>
      <c r="EV11" s="906"/>
      <c r="EW11" s="906"/>
      <c r="EX11" s="906"/>
      <c r="EY11" s="906"/>
      <c r="EZ11" s="906"/>
      <c r="FA11" s="906"/>
      <c r="FB11" s="906"/>
      <c r="FC11" s="906"/>
      <c r="FD11" s="906"/>
      <c r="FE11" s="906"/>
      <c r="FF11" s="906"/>
      <c r="FG11" s="906"/>
      <c r="FH11" s="906"/>
      <c r="FI11" s="906"/>
      <c r="FJ11" s="906"/>
      <c r="FK11" s="906"/>
      <c r="FL11" s="906"/>
      <c r="FM11" s="906"/>
      <c r="FN11" s="906"/>
      <c r="FO11" s="906"/>
      <c r="FP11" s="906"/>
      <c r="FQ11" s="906"/>
      <c r="FR11" s="906"/>
      <c r="FS11" s="906"/>
      <c r="FT11" s="906"/>
      <c r="FU11" s="906"/>
      <c r="FV11" s="906"/>
      <c r="FW11" s="906"/>
      <c r="FX11" s="906"/>
      <c r="FY11" s="906"/>
      <c r="FZ11" s="906"/>
      <c r="GA11" s="906"/>
      <c r="GB11" s="906"/>
      <c r="GC11" s="906"/>
      <c r="GD11" s="906"/>
      <c r="GE11" s="906"/>
      <c r="GF11" s="906"/>
      <c r="GG11" s="906"/>
      <c r="GH11" s="906"/>
      <c r="GI11" s="906"/>
      <c r="GJ11" s="906"/>
      <c r="GK11" s="906"/>
      <c r="GL11" s="906"/>
      <c r="GM11" s="906"/>
      <c r="GN11" s="906"/>
      <c r="GO11" s="906"/>
      <c r="GP11" s="906"/>
      <c r="GQ11" s="906"/>
      <c r="GR11" s="906"/>
      <c r="GS11" s="906"/>
      <c r="GT11" s="906"/>
      <c r="GU11" s="906"/>
      <c r="GV11" s="906"/>
      <c r="GW11" s="906"/>
      <c r="GX11" s="906"/>
      <c r="GY11" s="906"/>
      <c r="GZ11" s="906"/>
      <c r="HA11" s="906"/>
      <c r="HB11" s="906"/>
      <c r="HC11" s="906"/>
      <c r="HD11" s="906"/>
      <c r="HE11" s="906"/>
      <c r="HF11" s="906"/>
      <c r="HG11" s="906"/>
      <c r="HH11" s="906"/>
      <c r="HI11" s="906"/>
      <c r="HJ11" s="906"/>
      <c r="HK11" s="906"/>
      <c r="HL11" s="906"/>
      <c r="HM11" s="906"/>
      <c r="HN11" s="906"/>
      <c r="HO11" s="906"/>
      <c r="HP11" s="906"/>
      <c r="HQ11" s="906"/>
      <c r="HR11" s="906"/>
      <c r="HS11" s="906"/>
      <c r="HT11" s="906"/>
      <c r="HU11" s="906"/>
      <c r="HV11" s="906"/>
      <c r="HW11" s="906"/>
      <c r="HX11" s="906"/>
      <c r="HY11" s="906"/>
      <c r="HZ11" s="906"/>
      <c r="IA11" s="906"/>
      <c r="IB11" s="906"/>
      <c r="IC11" s="906"/>
      <c r="ID11" s="906"/>
    </row>
    <row r="12" spans="1:238" ht="39" customHeight="1">
      <c r="A12" s="923" t="s">
        <v>236</v>
      </c>
      <c r="B12" s="991" t="s">
        <v>68</v>
      </c>
      <c r="C12" s="992"/>
      <c r="D12" s="993" t="s">
        <v>243</v>
      </c>
      <c r="E12" s="993"/>
      <c r="F12" s="994"/>
      <c r="G12" s="1144">
        <v>4.5</v>
      </c>
      <c r="H12" s="995">
        <v>135</v>
      </c>
      <c r="I12" s="996">
        <v>60</v>
      </c>
      <c r="J12" s="993"/>
      <c r="K12" s="993"/>
      <c r="L12" s="993">
        <v>60</v>
      </c>
      <c r="M12" s="994">
        <v>75</v>
      </c>
      <c r="N12" s="996" t="s">
        <v>219</v>
      </c>
      <c r="O12" s="996" t="s">
        <v>219</v>
      </c>
      <c r="P12" s="996" t="s">
        <v>219</v>
      </c>
      <c r="Q12" s="996"/>
      <c r="R12" s="993"/>
      <c r="S12" s="994"/>
      <c r="T12" s="906"/>
      <c r="U12" s="1214" t="s">
        <v>257</v>
      </c>
      <c r="V12" s="1214" t="s">
        <v>257</v>
      </c>
      <c r="W12" s="1214" t="s">
        <v>257</v>
      </c>
      <c r="X12" s="1214" t="s">
        <v>258</v>
      </c>
      <c r="Y12" s="1214" t="s">
        <v>258</v>
      </c>
      <c r="Z12" s="1214" t="s">
        <v>258</v>
      </c>
      <c r="AA12" s="906"/>
      <c r="AB12" s="906"/>
      <c r="AC12" s="906"/>
      <c r="AD12" s="906"/>
      <c r="AE12" s="906"/>
      <c r="AF12" s="906"/>
      <c r="AG12" s="906"/>
      <c r="AH12" s="906"/>
      <c r="AI12" s="906"/>
      <c r="AJ12" s="906"/>
      <c r="AK12" s="906"/>
      <c r="AL12" s="1214"/>
      <c r="AM12" s="906"/>
      <c r="AN12" s="906"/>
      <c r="AO12" s="906"/>
      <c r="AP12" s="906"/>
      <c r="AQ12" s="906"/>
      <c r="AR12" s="906"/>
      <c r="AS12" s="906"/>
      <c r="AT12" s="906"/>
      <c r="AU12" s="906"/>
      <c r="AV12" s="906"/>
      <c r="AW12" s="906"/>
      <c r="AX12" s="906"/>
      <c r="AY12" s="906"/>
      <c r="AZ12" s="906"/>
      <c r="BA12" s="906"/>
      <c r="BB12" s="906"/>
      <c r="BC12" s="906"/>
      <c r="BD12" s="906"/>
      <c r="BE12" s="906"/>
      <c r="BF12" s="906"/>
      <c r="BG12" s="906"/>
      <c r="BH12" s="906"/>
      <c r="BI12" s="906"/>
      <c r="BJ12" s="906"/>
      <c r="BK12" s="906"/>
      <c r="BL12" s="906"/>
      <c r="BM12" s="906"/>
      <c r="BN12" s="906"/>
      <c r="BO12" s="906"/>
      <c r="BP12" s="906"/>
      <c r="BQ12" s="906"/>
      <c r="BR12" s="906"/>
      <c r="BS12" s="906"/>
      <c r="BT12" s="906"/>
      <c r="BU12" s="906"/>
      <c r="BV12" s="906"/>
      <c r="BW12" s="906"/>
      <c r="BX12" s="906"/>
      <c r="BY12" s="906"/>
      <c r="BZ12" s="906"/>
      <c r="CA12" s="906"/>
      <c r="CB12" s="906"/>
      <c r="CC12" s="906"/>
      <c r="CD12" s="906"/>
      <c r="CE12" s="906"/>
      <c r="CF12" s="906"/>
      <c r="CG12" s="906"/>
      <c r="CH12" s="906"/>
      <c r="CI12" s="906"/>
      <c r="CJ12" s="906"/>
      <c r="CK12" s="906"/>
      <c r="CL12" s="906"/>
      <c r="CM12" s="906"/>
      <c r="CN12" s="906"/>
      <c r="CO12" s="906"/>
      <c r="CP12" s="906"/>
      <c r="CQ12" s="906"/>
      <c r="CR12" s="906"/>
      <c r="CS12" s="906"/>
      <c r="CT12" s="906"/>
      <c r="CU12" s="906"/>
      <c r="CV12" s="906"/>
      <c r="CW12" s="906"/>
      <c r="CX12" s="906"/>
      <c r="CY12" s="906"/>
      <c r="CZ12" s="906"/>
      <c r="DA12" s="906"/>
      <c r="DB12" s="906"/>
      <c r="DC12" s="906"/>
      <c r="DD12" s="906"/>
      <c r="DE12" s="906"/>
      <c r="DF12" s="906"/>
      <c r="DG12" s="906"/>
      <c r="DH12" s="906"/>
      <c r="DI12" s="906"/>
      <c r="DJ12" s="906"/>
      <c r="DK12" s="906"/>
      <c r="DL12" s="906"/>
      <c r="DM12" s="906"/>
      <c r="DN12" s="906"/>
      <c r="DO12" s="906"/>
      <c r="DP12" s="906"/>
      <c r="DQ12" s="906"/>
      <c r="DR12" s="906"/>
      <c r="DS12" s="906"/>
      <c r="DT12" s="906"/>
      <c r="DU12" s="906"/>
      <c r="DV12" s="906"/>
      <c r="DW12" s="906"/>
      <c r="DX12" s="906"/>
      <c r="DY12" s="906"/>
      <c r="DZ12" s="906"/>
      <c r="EA12" s="906"/>
      <c r="EB12" s="906"/>
      <c r="EC12" s="906"/>
      <c r="ED12" s="906"/>
      <c r="EE12" s="906"/>
      <c r="EF12" s="906"/>
      <c r="EG12" s="906"/>
      <c r="EH12" s="906"/>
      <c r="EI12" s="906"/>
      <c r="EJ12" s="906"/>
      <c r="EK12" s="906"/>
      <c r="EL12" s="906"/>
      <c r="EM12" s="906"/>
      <c r="EN12" s="906"/>
      <c r="EO12" s="906"/>
      <c r="EP12" s="906"/>
      <c r="EQ12" s="906"/>
      <c r="ER12" s="906"/>
      <c r="ES12" s="906"/>
      <c r="ET12" s="906"/>
      <c r="EU12" s="906"/>
      <c r="EV12" s="906"/>
      <c r="EW12" s="906"/>
      <c r="EX12" s="906"/>
      <c r="EY12" s="906"/>
      <c r="EZ12" s="906"/>
      <c r="FA12" s="906"/>
      <c r="FB12" s="906"/>
      <c r="FC12" s="906"/>
      <c r="FD12" s="906"/>
      <c r="FE12" s="906"/>
      <c r="FF12" s="906"/>
      <c r="FG12" s="906"/>
      <c r="FH12" s="906"/>
      <c r="FI12" s="906"/>
      <c r="FJ12" s="906"/>
      <c r="FK12" s="906"/>
      <c r="FL12" s="906"/>
      <c r="FM12" s="906"/>
      <c r="FN12" s="906"/>
      <c r="FO12" s="906"/>
      <c r="FP12" s="906"/>
      <c r="FQ12" s="906"/>
      <c r="FR12" s="906"/>
      <c r="FS12" s="906"/>
      <c r="FT12" s="906"/>
      <c r="FU12" s="906"/>
      <c r="FV12" s="906"/>
      <c r="FW12" s="906"/>
      <c r="FX12" s="906"/>
      <c r="FY12" s="906"/>
      <c r="FZ12" s="906"/>
      <c r="GA12" s="906"/>
      <c r="GB12" s="906"/>
      <c r="GC12" s="906"/>
      <c r="GD12" s="906"/>
      <c r="GE12" s="906"/>
      <c r="GF12" s="906"/>
      <c r="GG12" s="906"/>
      <c r="GH12" s="906"/>
      <c r="GI12" s="906"/>
      <c r="GJ12" s="906"/>
      <c r="GK12" s="906"/>
      <c r="GL12" s="906"/>
      <c r="GM12" s="906"/>
      <c r="GN12" s="906"/>
      <c r="GO12" s="906"/>
      <c r="GP12" s="906"/>
      <c r="GQ12" s="906"/>
      <c r="GR12" s="906"/>
      <c r="GS12" s="906"/>
      <c r="GT12" s="906"/>
      <c r="GU12" s="906"/>
      <c r="GV12" s="906"/>
      <c r="GW12" s="906"/>
      <c r="GX12" s="906"/>
      <c r="GY12" s="906"/>
      <c r="GZ12" s="906"/>
      <c r="HA12" s="906"/>
      <c r="HB12" s="906"/>
      <c r="HC12" s="906"/>
      <c r="HD12" s="906"/>
      <c r="HE12" s="906"/>
      <c r="HF12" s="906"/>
      <c r="HG12" s="906"/>
      <c r="HH12" s="906"/>
      <c r="HI12" s="906"/>
      <c r="HJ12" s="906"/>
      <c r="HK12" s="906"/>
      <c r="HL12" s="906"/>
      <c r="HM12" s="906"/>
      <c r="HN12" s="906"/>
      <c r="HO12" s="906"/>
      <c r="HP12" s="906"/>
      <c r="HQ12" s="906"/>
      <c r="HR12" s="906"/>
      <c r="HS12" s="906"/>
      <c r="HT12" s="906"/>
      <c r="HU12" s="906"/>
      <c r="HV12" s="906"/>
      <c r="HW12" s="906"/>
      <c r="HX12" s="906"/>
      <c r="HY12" s="906"/>
      <c r="HZ12" s="906"/>
      <c r="IA12" s="906"/>
      <c r="IB12" s="906"/>
      <c r="IC12" s="906"/>
      <c r="ID12" s="906"/>
    </row>
    <row r="13" spans="1:238" ht="15.75">
      <c r="A13" s="938" t="s">
        <v>134</v>
      </c>
      <c r="B13" s="948" t="s">
        <v>75</v>
      </c>
      <c r="C13" s="1024"/>
      <c r="D13" s="1021" t="s">
        <v>239</v>
      </c>
      <c r="E13" s="1021"/>
      <c r="F13" s="1022"/>
      <c r="G13" s="1082">
        <v>3</v>
      </c>
      <c r="H13" s="1033">
        <v>90</v>
      </c>
      <c r="I13" s="1051">
        <v>30</v>
      </c>
      <c r="J13" s="1051">
        <v>10</v>
      </c>
      <c r="K13" s="1051">
        <v>20</v>
      </c>
      <c r="L13" s="1193"/>
      <c r="M13" s="1194">
        <v>60</v>
      </c>
      <c r="N13" s="1073"/>
      <c r="O13" s="958">
        <v>3</v>
      </c>
      <c r="P13" s="1081"/>
      <c r="Q13" s="1073"/>
      <c r="R13" s="958"/>
      <c r="S13" s="958"/>
      <c r="T13" s="1168"/>
      <c r="U13" s="1214" t="s">
        <v>258</v>
      </c>
      <c r="V13" s="1214" t="s">
        <v>257</v>
      </c>
      <c r="W13" s="1214" t="s">
        <v>258</v>
      </c>
      <c r="X13" s="1214" t="s">
        <v>258</v>
      </c>
      <c r="Y13" s="1214" t="s">
        <v>258</v>
      </c>
      <c r="Z13" s="1214" t="s">
        <v>258</v>
      </c>
      <c r="AA13" s="1168"/>
      <c r="AB13" s="1168"/>
      <c r="AC13" s="1168"/>
      <c r="AD13" s="1168"/>
      <c r="AE13" s="1168"/>
      <c r="AF13" s="1168"/>
      <c r="AG13" s="1168"/>
      <c r="AH13" s="1168"/>
      <c r="AI13" s="1168"/>
      <c r="AJ13" s="1168"/>
      <c r="AK13" s="1168"/>
      <c r="AL13" s="1216"/>
      <c r="AM13" s="1168"/>
      <c r="AN13" s="1168"/>
      <c r="AO13" s="1168"/>
      <c r="AP13" s="1168"/>
      <c r="AQ13" s="1168"/>
      <c r="AR13" s="1168"/>
      <c r="AS13" s="1168"/>
      <c r="AT13" s="1168"/>
      <c r="AU13" s="1168"/>
      <c r="AV13" s="1168"/>
      <c r="AW13" s="1168"/>
      <c r="AX13" s="1168"/>
      <c r="AY13" s="1168"/>
      <c r="AZ13" s="1168"/>
      <c r="BA13" s="1168"/>
      <c r="BB13" s="1168"/>
      <c r="BC13" s="1168"/>
      <c r="BD13" s="1168"/>
      <c r="BE13" s="1168"/>
      <c r="BF13" s="1168"/>
      <c r="BG13" s="1168"/>
      <c r="BH13" s="1168"/>
      <c r="BI13" s="1168"/>
      <c r="BJ13" s="1168"/>
      <c r="BK13" s="1168"/>
      <c r="BL13" s="1168"/>
      <c r="BM13" s="1168"/>
      <c r="BN13" s="1168"/>
      <c r="BO13" s="1168"/>
      <c r="BP13" s="1168"/>
      <c r="BQ13" s="1168"/>
      <c r="BR13" s="1168"/>
      <c r="BS13" s="1168"/>
      <c r="BT13" s="1168"/>
      <c r="BU13" s="1168"/>
      <c r="BV13" s="1168"/>
      <c r="BW13" s="1168"/>
      <c r="BX13" s="1168"/>
      <c r="BY13" s="1168"/>
      <c r="BZ13" s="1168"/>
      <c r="CA13" s="1168"/>
      <c r="CB13" s="1168"/>
      <c r="CC13" s="1168"/>
      <c r="CD13" s="1168"/>
      <c r="CE13" s="1168"/>
      <c r="CF13" s="1168"/>
      <c r="CG13" s="1168"/>
      <c r="CH13" s="1168"/>
      <c r="CI13" s="1168"/>
      <c r="CJ13" s="1168"/>
      <c r="CK13" s="1168"/>
      <c r="CL13" s="1168"/>
      <c r="CM13" s="1168"/>
      <c r="CN13" s="1168"/>
      <c r="CO13" s="1168"/>
      <c r="CP13" s="1168"/>
      <c r="CQ13" s="1168"/>
      <c r="CR13" s="1168"/>
      <c r="CS13" s="1168"/>
      <c r="CT13" s="1168"/>
      <c r="CU13" s="1168"/>
      <c r="CV13" s="1168"/>
      <c r="CW13" s="1168"/>
      <c r="CX13" s="1168"/>
      <c r="CY13" s="1168"/>
      <c r="CZ13" s="1168"/>
      <c r="DA13" s="1168"/>
      <c r="DB13" s="1168"/>
      <c r="DC13" s="1168"/>
      <c r="DD13" s="1168"/>
      <c r="DE13" s="1168"/>
      <c r="DF13" s="1168"/>
      <c r="DG13" s="1168"/>
      <c r="DH13" s="1168"/>
      <c r="DI13" s="1168"/>
      <c r="DJ13" s="1168"/>
      <c r="DK13" s="1168"/>
      <c r="DL13" s="1168"/>
      <c r="DM13" s="1168"/>
      <c r="DN13" s="1168"/>
      <c r="DO13" s="1168"/>
      <c r="DP13" s="1168"/>
      <c r="DQ13" s="1168"/>
      <c r="DR13" s="1168"/>
      <c r="DS13" s="1168"/>
      <c r="DT13" s="1168"/>
      <c r="DU13" s="1168"/>
      <c r="DV13" s="1168"/>
      <c r="DW13" s="1168"/>
      <c r="DX13" s="1168"/>
      <c r="DY13" s="1168"/>
      <c r="DZ13" s="1168"/>
      <c r="EA13" s="1168"/>
      <c r="EB13" s="1168"/>
      <c r="EC13" s="1168"/>
      <c r="ED13" s="1168"/>
      <c r="EE13" s="1168"/>
      <c r="EF13" s="1168"/>
      <c r="EG13" s="1168"/>
      <c r="EH13" s="1168"/>
      <c r="EI13" s="1168"/>
      <c r="EJ13" s="1168"/>
      <c r="EK13" s="1168"/>
      <c r="EL13" s="1168"/>
      <c r="EM13" s="1168"/>
      <c r="EN13" s="1168"/>
      <c r="EO13" s="1168"/>
      <c r="EP13" s="1168"/>
      <c r="EQ13" s="1168"/>
      <c r="ER13" s="1168"/>
      <c r="ES13" s="1168"/>
      <c r="ET13" s="1168"/>
      <c r="EU13" s="1168"/>
      <c r="EV13" s="1168"/>
      <c r="EW13" s="1168"/>
      <c r="EX13" s="1168"/>
      <c r="EY13" s="1168"/>
      <c r="EZ13" s="1168"/>
      <c r="FA13" s="1168"/>
      <c r="FB13" s="1168"/>
      <c r="FC13" s="1168"/>
      <c r="FD13" s="1168"/>
      <c r="FE13" s="1168"/>
      <c r="FF13" s="1168"/>
      <c r="FG13" s="1168"/>
      <c r="FH13" s="1168"/>
      <c r="FI13" s="1168"/>
      <c r="FJ13" s="1168"/>
      <c r="FK13" s="1168"/>
      <c r="FL13" s="1168"/>
      <c r="FM13" s="1168"/>
      <c r="FN13" s="1168"/>
      <c r="FO13" s="1168"/>
      <c r="FP13" s="1168"/>
      <c r="FQ13" s="1168"/>
      <c r="FR13" s="1168"/>
      <c r="FS13" s="1168"/>
      <c r="FT13" s="1168"/>
      <c r="FU13" s="1168"/>
      <c r="FV13" s="1168"/>
      <c r="FW13" s="1168"/>
      <c r="FX13" s="1168"/>
      <c r="FY13" s="1168"/>
      <c r="FZ13" s="1168"/>
      <c r="GA13" s="1168"/>
      <c r="GB13" s="1168"/>
      <c r="GC13" s="1168"/>
      <c r="GD13" s="1168"/>
      <c r="GE13" s="1168"/>
      <c r="GF13" s="1168"/>
      <c r="GG13" s="1168"/>
      <c r="GH13" s="1168"/>
      <c r="GI13" s="1168"/>
      <c r="GJ13" s="1168"/>
      <c r="GK13" s="1168"/>
      <c r="GL13" s="1168"/>
      <c r="GM13" s="1168"/>
      <c r="GN13" s="1168"/>
      <c r="GO13" s="1168"/>
      <c r="GP13" s="1168"/>
      <c r="GQ13" s="1168"/>
      <c r="GR13" s="1168"/>
      <c r="GS13" s="1168"/>
      <c r="GT13" s="1168"/>
      <c r="GU13" s="1168"/>
      <c r="GV13" s="1168"/>
      <c r="GW13" s="1168"/>
      <c r="GX13" s="1168"/>
      <c r="GY13" s="1168"/>
      <c r="GZ13" s="1168"/>
      <c r="HA13" s="1168"/>
      <c r="HB13" s="1168"/>
      <c r="HC13" s="1168"/>
      <c r="HD13" s="1168"/>
      <c r="HE13" s="1168"/>
      <c r="HF13" s="1168"/>
      <c r="HG13" s="1168"/>
      <c r="HH13" s="1168"/>
      <c r="HI13" s="1168"/>
      <c r="HJ13" s="1168"/>
      <c r="HK13" s="1168"/>
      <c r="HL13" s="1168"/>
      <c r="HM13" s="1168"/>
      <c r="HN13" s="1168"/>
      <c r="HO13" s="1168"/>
      <c r="HP13" s="1168"/>
      <c r="HQ13" s="1168"/>
      <c r="HR13" s="1168"/>
      <c r="HS13" s="1168"/>
      <c r="HT13" s="1168"/>
      <c r="HU13" s="1168"/>
      <c r="HV13" s="1168"/>
      <c r="HW13" s="1168"/>
      <c r="HX13" s="1168"/>
      <c r="HY13" s="1168"/>
      <c r="HZ13" s="1168"/>
      <c r="IA13" s="1168"/>
      <c r="IB13" s="1168"/>
      <c r="IC13" s="1168"/>
      <c r="ID13" s="1168"/>
    </row>
    <row r="14" spans="1:238" ht="15.75">
      <c r="A14" s="924" t="s">
        <v>160</v>
      </c>
      <c r="B14" s="1148" t="s">
        <v>76</v>
      </c>
      <c r="C14" s="1009"/>
      <c r="D14" s="1009"/>
      <c r="E14" s="1009"/>
      <c r="F14" s="1010"/>
      <c r="G14" s="1147">
        <v>6</v>
      </c>
      <c r="H14" s="1011">
        <v>180</v>
      </c>
      <c r="I14" s="928"/>
      <c r="J14" s="1012"/>
      <c r="K14" s="1013"/>
      <c r="L14" s="1152"/>
      <c r="M14" s="1025"/>
      <c r="N14" s="1018"/>
      <c r="O14" s="1019"/>
      <c r="P14" s="1026"/>
      <c r="Q14" s="1018"/>
      <c r="R14" s="1019"/>
      <c r="S14" s="1019"/>
      <c r="T14" s="906"/>
      <c r="U14" s="1214" t="s">
        <v>258</v>
      </c>
      <c r="V14" s="1214" t="s">
        <v>257</v>
      </c>
      <c r="W14" s="1214" t="s">
        <v>258</v>
      </c>
      <c r="X14" s="1214" t="s">
        <v>258</v>
      </c>
      <c r="Y14" s="1214" t="s">
        <v>258</v>
      </c>
      <c r="Z14" s="1214" t="s">
        <v>258</v>
      </c>
      <c r="AA14" s="906"/>
      <c r="AB14" s="906"/>
      <c r="AC14" s="906"/>
      <c r="AD14" s="906"/>
      <c r="AE14" s="906"/>
      <c r="AF14" s="906"/>
      <c r="AG14" s="906"/>
      <c r="AH14" s="906"/>
      <c r="AI14" s="906"/>
      <c r="AJ14" s="906"/>
      <c r="AK14" s="906"/>
      <c r="AL14" s="1214"/>
      <c r="AM14" s="906"/>
      <c r="AN14" s="906"/>
      <c r="AO14" s="906"/>
      <c r="AP14" s="906"/>
      <c r="AQ14" s="906"/>
      <c r="AR14" s="906"/>
      <c r="AS14" s="906"/>
      <c r="AT14" s="906"/>
      <c r="AU14" s="906"/>
      <c r="AV14" s="906"/>
      <c r="AW14" s="906"/>
      <c r="AX14" s="906"/>
      <c r="AY14" s="906"/>
      <c r="AZ14" s="906"/>
      <c r="BA14" s="906"/>
      <c r="BB14" s="906"/>
      <c r="BC14" s="906"/>
      <c r="BD14" s="906"/>
      <c r="BE14" s="906"/>
      <c r="BF14" s="906"/>
      <c r="BG14" s="906"/>
      <c r="BH14" s="906"/>
      <c r="BI14" s="906"/>
      <c r="BJ14" s="906"/>
      <c r="BK14" s="906"/>
      <c r="BL14" s="906"/>
      <c r="BM14" s="906"/>
      <c r="BN14" s="906"/>
      <c r="BO14" s="906"/>
      <c r="BP14" s="906"/>
      <c r="BQ14" s="906"/>
      <c r="BR14" s="906"/>
      <c r="BS14" s="906"/>
      <c r="BT14" s="906"/>
      <c r="BU14" s="906"/>
      <c r="BV14" s="906"/>
      <c r="BW14" s="906"/>
      <c r="BX14" s="906"/>
      <c r="BY14" s="906"/>
      <c r="BZ14" s="906"/>
      <c r="CA14" s="906"/>
      <c r="CB14" s="906"/>
      <c r="CC14" s="906"/>
      <c r="CD14" s="906"/>
      <c r="CE14" s="906"/>
      <c r="CF14" s="906"/>
      <c r="CG14" s="906"/>
      <c r="CH14" s="906"/>
      <c r="CI14" s="906"/>
      <c r="CJ14" s="906"/>
      <c r="CK14" s="906"/>
      <c r="CL14" s="906"/>
      <c r="CM14" s="906"/>
      <c r="CN14" s="906"/>
      <c r="CO14" s="906"/>
      <c r="CP14" s="906"/>
      <c r="CQ14" s="906"/>
      <c r="CR14" s="906"/>
      <c r="CS14" s="906"/>
      <c r="CT14" s="906"/>
      <c r="CU14" s="906"/>
      <c r="CV14" s="906"/>
      <c r="CW14" s="906"/>
      <c r="CX14" s="906"/>
      <c r="CY14" s="906"/>
      <c r="CZ14" s="906"/>
      <c r="DA14" s="906"/>
      <c r="DB14" s="906"/>
      <c r="DC14" s="906"/>
      <c r="DD14" s="906"/>
      <c r="DE14" s="906"/>
      <c r="DF14" s="906"/>
      <c r="DG14" s="906"/>
      <c r="DH14" s="906"/>
      <c r="DI14" s="906"/>
      <c r="DJ14" s="906"/>
      <c r="DK14" s="906"/>
      <c r="DL14" s="906"/>
      <c r="DM14" s="906"/>
      <c r="DN14" s="906"/>
      <c r="DO14" s="906"/>
      <c r="DP14" s="906"/>
      <c r="DQ14" s="906"/>
      <c r="DR14" s="906"/>
      <c r="DS14" s="906"/>
      <c r="DT14" s="906"/>
      <c r="DU14" s="906"/>
      <c r="DV14" s="906"/>
      <c r="DW14" s="906"/>
      <c r="DX14" s="906"/>
      <c r="DY14" s="906"/>
      <c r="DZ14" s="906"/>
      <c r="EA14" s="906"/>
      <c r="EB14" s="906"/>
      <c r="EC14" s="906"/>
      <c r="ED14" s="906"/>
      <c r="EE14" s="906"/>
      <c r="EF14" s="906"/>
      <c r="EG14" s="906"/>
      <c r="EH14" s="906"/>
      <c r="EI14" s="906"/>
      <c r="EJ14" s="906"/>
      <c r="EK14" s="906"/>
      <c r="EL14" s="906"/>
      <c r="EM14" s="906"/>
      <c r="EN14" s="906"/>
      <c r="EO14" s="906"/>
      <c r="EP14" s="906"/>
      <c r="EQ14" s="906"/>
      <c r="ER14" s="906"/>
      <c r="ES14" s="906"/>
      <c r="ET14" s="906"/>
      <c r="EU14" s="906"/>
      <c r="EV14" s="906"/>
      <c r="EW14" s="906"/>
      <c r="EX14" s="906"/>
      <c r="EY14" s="906"/>
      <c r="EZ14" s="906"/>
      <c r="FA14" s="906"/>
      <c r="FB14" s="906"/>
      <c r="FC14" s="906"/>
      <c r="FD14" s="906"/>
      <c r="FE14" s="906"/>
      <c r="FF14" s="906"/>
      <c r="FG14" s="906"/>
      <c r="FH14" s="906"/>
      <c r="FI14" s="906"/>
      <c r="FJ14" s="906"/>
      <c r="FK14" s="906"/>
      <c r="FL14" s="906"/>
      <c r="FM14" s="906"/>
      <c r="FN14" s="906"/>
      <c r="FO14" s="906"/>
      <c r="FP14" s="906"/>
      <c r="FQ14" s="906"/>
      <c r="FR14" s="906"/>
      <c r="FS14" s="906"/>
      <c r="FT14" s="906"/>
      <c r="FU14" s="906"/>
      <c r="FV14" s="906"/>
      <c r="FW14" s="906"/>
      <c r="FX14" s="906"/>
      <c r="FY14" s="906"/>
      <c r="FZ14" s="906"/>
      <c r="GA14" s="906"/>
      <c r="GB14" s="906"/>
      <c r="GC14" s="906"/>
      <c r="GD14" s="906"/>
      <c r="GE14" s="906"/>
      <c r="GF14" s="906"/>
      <c r="GG14" s="906"/>
      <c r="GH14" s="906"/>
      <c r="GI14" s="906"/>
      <c r="GJ14" s="906"/>
      <c r="GK14" s="906"/>
      <c r="GL14" s="906"/>
      <c r="GM14" s="906"/>
      <c r="GN14" s="906"/>
      <c r="GO14" s="906"/>
      <c r="GP14" s="906"/>
      <c r="GQ14" s="906"/>
      <c r="GR14" s="906"/>
      <c r="GS14" s="906"/>
      <c r="GT14" s="906"/>
      <c r="GU14" s="906"/>
      <c r="GV14" s="906"/>
      <c r="GW14" s="906"/>
      <c r="GX14" s="906"/>
      <c r="GY14" s="906"/>
      <c r="GZ14" s="906"/>
      <c r="HA14" s="906"/>
      <c r="HB14" s="906"/>
      <c r="HC14" s="906"/>
      <c r="HD14" s="906"/>
      <c r="HE14" s="906"/>
      <c r="HF14" s="906"/>
      <c r="HG14" s="906"/>
      <c r="HH14" s="906"/>
      <c r="HI14" s="906"/>
      <c r="HJ14" s="906"/>
      <c r="HK14" s="906"/>
      <c r="HL14" s="906"/>
      <c r="HM14" s="906"/>
      <c r="HN14" s="906"/>
      <c r="HO14" s="906"/>
      <c r="HP14" s="906"/>
      <c r="HQ14" s="906"/>
      <c r="HR14" s="906"/>
      <c r="HS14" s="906"/>
      <c r="HT14" s="906"/>
      <c r="HU14" s="906"/>
      <c r="HV14" s="906"/>
      <c r="HW14" s="906"/>
      <c r="HX14" s="906"/>
      <c r="HY14" s="906"/>
      <c r="HZ14" s="906"/>
      <c r="IA14" s="906"/>
      <c r="IB14" s="906"/>
      <c r="IC14" s="906"/>
      <c r="ID14" s="906"/>
    </row>
    <row r="15" spans="1:238" ht="15.75">
      <c r="A15" s="938" t="s">
        <v>161</v>
      </c>
      <c r="B15" s="959" t="s">
        <v>71</v>
      </c>
      <c r="C15" s="1021" t="s">
        <v>239</v>
      </c>
      <c r="D15" s="1021"/>
      <c r="E15" s="1021"/>
      <c r="F15" s="1022"/>
      <c r="G15" s="940">
        <v>4.5</v>
      </c>
      <c r="H15" s="1033">
        <v>135</v>
      </c>
      <c r="I15" s="289">
        <v>63</v>
      </c>
      <c r="J15" s="1027">
        <v>36</v>
      </c>
      <c r="K15" s="1028"/>
      <c r="L15" s="1153">
        <v>27</v>
      </c>
      <c r="M15" s="965">
        <v>72</v>
      </c>
      <c r="N15" s="1073"/>
      <c r="O15" s="958">
        <v>7</v>
      </c>
      <c r="P15" s="1081"/>
      <c r="Q15" s="1073"/>
      <c r="R15" s="958"/>
      <c r="S15" s="958"/>
      <c r="T15" s="906"/>
      <c r="U15" s="1214" t="s">
        <v>258</v>
      </c>
      <c r="V15" s="1214" t="s">
        <v>257</v>
      </c>
      <c r="W15" s="1214" t="s">
        <v>258</v>
      </c>
      <c r="X15" s="1214" t="s">
        <v>258</v>
      </c>
      <c r="Y15" s="1214" t="s">
        <v>258</v>
      </c>
      <c r="Z15" s="1214" t="s">
        <v>258</v>
      </c>
      <c r="AA15" s="906"/>
      <c r="AB15" s="906"/>
      <c r="AC15" s="906"/>
      <c r="AD15" s="906"/>
      <c r="AE15" s="906"/>
      <c r="AF15" s="906"/>
      <c r="AG15" s="906"/>
      <c r="AH15" s="906"/>
      <c r="AI15" s="906"/>
      <c r="AJ15" s="906"/>
      <c r="AK15" s="906"/>
      <c r="AL15" s="1214"/>
      <c r="AM15" s="906"/>
      <c r="AN15" s="906"/>
      <c r="AO15" s="906"/>
      <c r="AP15" s="906"/>
      <c r="AQ15" s="906"/>
      <c r="AR15" s="906"/>
      <c r="AS15" s="906"/>
      <c r="AT15" s="906"/>
      <c r="AU15" s="906"/>
      <c r="AV15" s="906"/>
      <c r="AW15" s="906"/>
      <c r="AX15" s="906"/>
      <c r="AY15" s="906"/>
      <c r="AZ15" s="906"/>
      <c r="BA15" s="906"/>
      <c r="BB15" s="906"/>
      <c r="BC15" s="906"/>
      <c r="BD15" s="906"/>
      <c r="BE15" s="906"/>
      <c r="BF15" s="906"/>
      <c r="BG15" s="906"/>
      <c r="BH15" s="906"/>
      <c r="BI15" s="906"/>
      <c r="BJ15" s="906"/>
      <c r="BK15" s="906"/>
      <c r="BL15" s="906"/>
      <c r="BM15" s="906"/>
      <c r="BN15" s="906"/>
      <c r="BO15" s="906"/>
      <c r="BP15" s="906"/>
      <c r="BQ15" s="906"/>
      <c r="BR15" s="906"/>
      <c r="BS15" s="906"/>
      <c r="BT15" s="906"/>
      <c r="BU15" s="906"/>
      <c r="BV15" s="906"/>
      <c r="BW15" s="906"/>
      <c r="BX15" s="906"/>
      <c r="BY15" s="906"/>
      <c r="BZ15" s="906"/>
      <c r="CA15" s="906"/>
      <c r="CB15" s="906"/>
      <c r="CC15" s="906"/>
      <c r="CD15" s="906"/>
      <c r="CE15" s="906"/>
      <c r="CF15" s="906"/>
      <c r="CG15" s="906"/>
      <c r="CH15" s="906"/>
      <c r="CI15" s="906"/>
      <c r="CJ15" s="906"/>
      <c r="CK15" s="906"/>
      <c r="CL15" s="906"/>
      <c r="CM15" s="906"/>
      <c r="CN15" s="906"/>
      <c r="CO15" s="906"/>
      <c r="CP15" s="906"/>
      <c r="CQ15" s="906"/>
      <c r="CR15" s="906"/>
      <c r="CS15" s="906"/>
      <c r="CT15" s="906"/>
      <c r="CU15" s="906"/>
      <c r="CV15" s="906"/>
      <c r="CW15" s="906"/>
      <c r="CX15" s="906"/>
      <c r="CY15" s="906"/>
      <c r="CZ15" s="906"/>
      <c r="DA15" s="906"/>
      <c r="DB15" s="906"/>
      <c r="DC15" s="906"/>
      <c r="DD15" s="906"/>
      <c r="DE15" s="906"/>
      <c r="DF15" s="906"/>
      <c r="DG15" s="906"/>
      <c r="DH15" s="906"/>
      <c r="DI15" s="906"/>
      <c r="DJ15" s="906"/>
      <c r="DK15" s="906"/>
      <c r="DL15" s="906"/>
      <c r="DM15" s="906"/>
      <c r="DN15" s="906"/>
      <c r="DO15" s="906"/>
      <c r="DP15" s="906"/>
      <c r="DQ15" s="906"/>
      <c r="DR15" s="906"/>
      <c r="DS15" s="906"/>
      <c r="DT15" s="906"/>
      <c r="DU15" s="906"/>
      <c r="DV15" s="906"/>
      <c r="DW15" s="906"/>
      <c r="DX15" s="906"/>
      <c r="DY15" s="906"/>
      <c r="DZ15" s="906"/>
      <c r="EA15" s="906"/>
      <c r="EB15" s="906"/>
      <c r="EC15" s="906"/>
      <c r="ED15" s="906"/>
      <c r="EE15" s="906"/>
      <c r="EF15" s="906"/>
      <c r="EG15" s="906"/>
      <c r="EH15" s="906"/>
      <c r="EI15" s="906"/>
      <c r="EJ15" s="906"/>
      <c r="EK15" s="906"/>
      <c r="EL15" s="906"/>
      <c r="EM15" s="906"/>
      <c r="EN15" s="906"/>
      <c r="EO15" s="906"/>
      <c r="EP15" s="906"/>
      <c r="EQ15" s="906"/>
      <c r="ER15" s="906"/>
      <c r="ES15" s="906"/>
      <c r="ET15" s="906"/>
      <c r="EU15" s="906"/>
      <c r="EV15" s="906"/>
      <c r="EW15" s="906"/>
      <c r="EX15" s="906"/>
      <c r="EY15" s="906"/>
      <c r="EZ15" s="906"/>
      <c r="FA15" s="906"/>
      <c r="FB15" s="906"/>
      <c r="FC15" s="906"/>
      <c r="FD15" s="906"/>
      <c r="FE15" s="906"/>
      <c r="FF15" s="906"/>
      <c r="FG15" s="906"/>
      <c r="FH15" s="906"/>
      <c r="FI15" s="906"/>
      <c r="FJ15" s="906"/>
      <c r="FK15" s="906"/>
      <c r="FL15" s="906"/>
      <c r="FM15" s="906"/>
      <c r="FN15" s="906"/>
      <c r="FO15" s="906"/>
      <c r="FP15" s="906"/>
      <c r="FQ15" s="906"/>
      <c r="FR15" s="906"/>
      <c r="FS15" s="906"/>
      <c r="FT15" s="906"/>
      <c r="FU15" s="906"/>
      <c r="FV15" s="906"/>
      <c r="FW15" s="906"/>
      <c r="FX15" s="906"/>
      <c r="FY15" s="906"/>
      <c r="FZ15" s="906"/>
      <c r="GA15" s="906"/>
      <c r="GB15" s="906"/>
      <c r="GC15" s="906"/>
      <c r="GD15" s="906"/>
      <c r="GE15" s="906"/>
      <c r="GF15" s="906"/>
      <c r="GG15" s="906"/>
      <c r="GH15" s="906"/>
      <c r="GI15" s="906"/>
      <c r="GJ15" s="906"/>
      <c r="GK15" s="906"/>
      <c r="GL15" s="906"/>
      <c r="GM15" s="906"/>
      <c r="GN15" s="906"/>
      <c r="GO15" s="906"/>
      <c r="GP15" s="906"/>
      <c r="GQ15" s="906"/>
      <c r="GR15" s="906"/>
      <c r="GS15" s="906"/>
      <c r="GT15" s="906"/>
      <c r="GU15" s="906"/>
      <c r="GV15" s="906"/>
      <c r="GW15" s="906"/>
      <c r="GX15" s="906"/>
      <c r="GY15" s="906"/>
      <c r="GZ15" s="906"/>
      <c r="HA15" s="906"/>
      <c r="HB15" s="906"/>
      <c r="HC15" s="906"/>
      <c r="HD15" s="906"/>
      <c r="HE15" s="906"/>
      <c r="HF15" s="906"/>
      <c r="HG15" s="906"/>
      <c r="HH15" s="906"/>
      <c r="HI15" s="906"/>
      <c r="HJ15" s="906"/>
      <c r="HK15" s="906"/>
      <c r="HL15" s="906"/>
      <c r="HM15" s="906"/>
      <c r="HN15" s="906"/>
      <c r="HO15" s="906"/>
      <c r="HP15" s="906"/>
      <c r="HQ15" s="906"/>
      <c r="HR15" s="906"/>
      <c r="HS15" s="906"/>
      <c r="HT15" s="906"/>
      <c r="HU15" s="906"/>
      <c r="HV15" s="906"/>
      <c r="HW15" s="906"/>
      <c r="HX15" s="906"/>
      <c r="HY15" s="906"/>
      <c r="HZ15" s="906"/>
      <c r="IA15" s="906"/>
      <c r="IB15" s="906"/>
      <c r="IC15" s="906"/>
      <c r="ID15" s="906"/>
    </row>
    <row r="16" spans="1:238" ht="15.75">
      <c r="A16" s="938" t="s">
        <v>164</v>
      </c>
      <c r="B16" s="1058" t="s">
        <v>159</v>
      </c>
      <c r="C16" s="1021"/>
      <c r="D16" s="1021"/>
      <c r="E16" s="1021"/>
      <c r="F16" s="1022"/>
      <c r="G16" s="1053">
        <v>3.5</v>
      </c>
      <c r="H16" s="1011">
        <v>105</v>
      </c>
      <c r="I16" s="949"/>
      <c r="J16" s="1023"/>
      <c r="K16" s="1024"/>
      <c r="L16" s="1024"/>
      <c r="M16" s="1025"/>
      <c r="N16" s="966"/>
      <c r="O16" s="1019"/>
      <c r="P16" s="1026"/>
      <c r="Q16" s="1018"/>
      <c r="R16" s="1019"/>
      <c r="S16" s="1019"/>
      <c r="T16" s="1168"/>
      <c r="U16" s="1214" t="s">
        <v>258</v>
      </c>
      <c r="V16" s="1214" t="s">
        <v>257</v>
      </c>
      <c r="W16" s="1214" t="s">
        <v>258</v>
      </c>
      <c r="X16" s="1214" t="s">
        <v>258</v>
      </c>
      <c r="Y16" s="1214" t="s">
        <v>258</v>
      </c>
      <c r="Z16" s="1214" t="s">
        <v>258</v>
      </c>
      <c r="AA16" s="1168"/>
      <c r="AB16" s="1168"/>
      <c r="AC16" s="1168"/>
      <c r="AD16" s="1168"/>
      <c r="AE16" s="1168"/>
      <c r="AF16" s="1168"/>
      <c r="AG16" s="1168"/>
      <c r="AH16" s="1168"/>
      <c r="AI16" s="1168"/>
      <c r="AJ16" s="1168"/>
      <c r="AK16" s="1168"/>
      <c r="AL16" s="1216"/>
      <c r="AM16" s="1168"/>
      <c r="AN16" s="1168"/>
      <c r="AO16" s="1168"/>
      <c r="AP16" s="1168"/>
      <c r="AQ16" s="1168"/>
      <c r="AR16" s="1168"/>
      <c r="AS16" s="1168"/>
      <c r="AT16" s="1168"/>
      <c r="AU16" s="1168"/>
      <c r="AV16" s="1168"/>
      <c r="AW16" s="1168"/>
      <c r="AX16" s="1168"/>
      <c r="AY16" s="1168"/>
      <c r="AZ16" s="1168"/>
      <c r="BA16" s="1168"/>
      <c r="BB16" s="1168"/>
      <c r="BC16" s="1168"/>
      <c r="BD16" s="1168"/>
      <c r="BE16" s="1168"/>
      <c r="BF16" s="1168"/>
      <c r="BG16" s="1168"/>
      <c r="BH16" s="1168"/>
      <c r="BI16" s="1168"/>
      <c r="BJ16" s="1168"/>
      <c r="BK16" s="1168"/>
      <c r="BL16" s="1168"/>
      <c r="BM16" s="1168"/>
      <c r="BN16" s="1168"/>
      <c r="BO16" s="1168"/>
      <c r="BP16" s="1168"/>
      <c r="BQ16" s="1168"/>
      <c r="BR16" s="1168"/>
      <c r="BS16" s="1168"/>
      <c r="BT16" s="1168"/>
      <c r="BU16" s="1168"/>
      <c r="BV16" s="1168"/>
      <c r="BW16" s="1168"/>
      <c r="BX16" s="1168"/>
      <c r="BY16" s="1168"/>
      <c r="BZ16" s="1168"/>
      <c r="CA16" s="1168"/>
      <c r="CB16" s="1168"/>
      <c r="CC16" s="1168"/>
      <c r="CD16" s="1168"/>
      <c r="CE16" s="1168"/>
      <c r="CF16" s="1168"/>
      <c r="CG16" s="1168"/>
      <c r="CH16" s="1168"/>
      <c r="CI16" s="1168"/>
      <c r="CJ16" s="1168"/>
      <c r="CK16" s="1168"/>
      <c r="CL16" s="1168"/>
      <c r="CM16" s="1168"/>
      <c r="CN16" s="1168"/>
      <c r="CO16" s="1168"/>
      <c r="CP16" s="1168"/>
      <c r="CQ16" s="1168"/>
      <c r="CR16" s="1168"/>
      <c r="CS16" s="1168"/>
      <c r="CT16" s="1168"/>
      <c r="CU16" s="1168"/>
      <c r="CV16" s="1168"/>
      <c r="CW16" s="1168"/>
      <c r="CX16" s="1168"/>
      <c r="CY16" s="1168"/>
      <c r="CZ16" s="1168"/>
      <c r="DA16" s="1168"/>
      <c r="DB16" s="1168"/>
      <c r="DC16" s="1168"/>
      <c r="DD16" s="1168"/>
      <c r="DE16" s="1168"/>
      <c r="DF16" s="1168"/>
      <c r="DG16" s="1168"/>
      <c r="DH16" s="1168"/>
      <c r="DI16" s="1168"/>
      <c r="DJ16" s="1168"/>
      <c r="DK16" s="1168"/>
      <c r="DL16" s="1168"/>
      <c r="DM16" s="1168"/>
      <c r="DN16" s="1168"/>
      <c r="DO16" s="1168"/>
      <c r="DP16" s="1168"/>
      <c r="DQ16" s="1168"/>
      <c r="DR16" s="1168"/>
      <c r="DS16" s="1168"/>
      <c r="DT16" s="1168"/>
      <c r="DU16" s="1168"/>
      <c r="DV16" s="1168"/>
      <c r="DW16" s="1168"/>
      <c r="DX16" s="1168"/>
      <c r="DY16" s="1168"/>
      <c r="DZ16" s="1168"/>
      <c r="EA16" s="1168"/>
      <c r="EB16" s="1168"/>
      <c r="EC16" s="1168"/>
      <c r="ED16" s="1168"/>
      <c r="EE16" s="1168"/>
      <c r="EF16" s="1168"/>
      <c r="EG16" s="1168"/>
      <c r="EH16" s="1168"/>
      <c r="EI16" s="1168"/>
      <c r="EJ16" s="1168"/>
      <c r="EK16" s="1168"/>
      <c r="EL16" s="1168"/>
      <c r="EM16" s="1168"/>
      <c r="EN16" s="1168"/>
      <c r="EO16" s="1168"/>
      <c r="EP16" s="1168"/>
      <c r="EQ16" s="1168"/>
      <c r="ER16" s="1168"/>
      <c r="ES16" s="1168"/>
      <c r="ET16" s="1168"/>
      <c r="EU16" s="1168"/>
      <c r="EV16" s="1168"/>
      <c r="EW16" s="1168"/>
      <c r="EX16" s="1168"/>
      <c r="EY16" s="1168"/>
      <c r="EZ16" s="1168"/>
      <c r="FA16" s="1168"/>
      <c r="FB16" s="1168"/>
      <c r="FC16" s="1168"/>
      <c r="FD16" s="1168"/>
      <c r="FE16" s="1168"/>
      <c r="FF16" s="1168"/>
      <c r="FG16" s="1168"/>
      <c r="FH16" s="1168"/>
      <c r="FI16" s="1168"/>
      <c r="FJ16" s="1168"/>
      <c r="FK16" s="1168"/>
      <c r="FL16" s="1168"/>
      <c r="FM16" s="1168"/>
      <c r="FN16" s="1168"/>
      <c r="FO16" s="1168"/>
      <c r="FP16" s="1168"/>
      <c r="FQ16" s="1168"/>
      <c r="FR16" s="1168"/>
      <c r="FS16" s="1168"/>
      <c r="FT16" s="1168"/>
      <c r="FU16" s="1168"/>
      <c r="FV16" s="1168"/>
      <c r="FW16" s="1168"/>
      <c r="FX16" s="1168"/>
      <c r="FY16" s="1168"/>
      <c r="FZ16" s="1168"/>
      <c r="GA16" s="1168"/>
      <c r="GB16" s="1168"/>
      <c r="GC16" s="1168"/>
      <c r="GD16" s="1168"/>
      <c r="GE16" s="1168"/>
      <c r="GF16" s="1168"/>
      <c r="GG16" s="1168"/>
      <c r="GH16" s="1168"/>
      <c r="GI16" s="1168"/>
      <c r="GJ16" s="1168"/>
      <c r="GK16" s="1168"/>
      <c r="GL16" s="1168"/>
      <c r="GM16" s="1168"/>
      <c r="GN16" s="1168"/>
      <c r="GO16" s="1168"/>
      <c r="GP16" s="1168"/>
      <c r="GQ16" s="1168"/>
      <c r="GR16" s="1168"/>
      <c r="GS16" s="1168"/>
      <c r="GT16" s="1168"/>
      <c r="GU16" s="1168"/>
      <c r="GV16" s="1168"/>
      <c r="GW16" s="1168"/>
      <c r="GX16" s="1168"/>
      <c r="GY16" s="1168"/>
      <c r="GZ16" s="1168"/>
      <c r="HA16" s="1168"/>
      <c r="HB16" s="1168"/>
      <c r="HC16" s="1168"/>
      <c r="HD16" s="1168"/>
      <c r="HE16" s="1168"/>
      <c r="HF16" s="1168"/>
      <c r="HG16" s="1168"/>
      <c r="HH16" s="1168"/>
      <c r="HI16" s="1168"/>
      <c r="HJ16" s="1168"/>
      <c r="HK16" s="1168"/>
      <c r="HL16" s="1168"/>
      <c r="HM16" s="1168"/>
      <c r="HN16" s="1168"/>
      <c r="HO16" s="1168"/>
      <c r="HP16" s="1168"/>
      <c r="HQ16" s="1168"/>
      <c r="HR16" s="1168"/>
      <c r="HS16" s="1168"/>
      <c r="HT16" s="1168"/>
      <c r="HU16" s="1168"/>
      <c r="HV16" s="1168"/>
      <c r="HW16" s="1168"/>
      <c r="HX16" s="1168"/>
      <c r="HY16" s="1168"/>
      <c r="HZ16" s="1168"/>
      <c r="IA16" s="1168"/>
      <c r="IB16" s="1168"/>
      <c r="IC16" s="1168"/>
      <c r="ID16" s="1168"/>
    </row>
    <row r="17" spans="1:238" ht="15.75">
      <c r="A17" s="938" t="s">
        <v>165</v>
      </c>
      <c r="B17" s="1195" t="s">
        <v>71</v>
      </c>
      <c r="C17" s="1024"/>
      <c r="D17" s="1021" t="s">
        <v>239</v>
      </c>
      <c r="E17" s="1021"/>
      <c r="F17" s="1022"/>
      <c r="G17" s="1196">
        <v>3</v>
      </c>
      <c r="H17" s="1033">
        <v>90</v>
      </c>
      <c r="I17" s="290">
        <v>36</v>
      </c>
      <c r="J17" s="1027">
        <v>18</v>
      </c>
      <c r="K17" s="1028"/>
      <c r="L17" s="1028">
        <v>18</v>
      </c>
      <c r="M17" s="965">
        <v>54</v>
      </c>
      <c r="N17" s="1034"/>
      <c r="O17" s="958">
        <v>4</v>
      </c>
      <c r="P17" s="1026"/>
      <c r="Q17" s="1018"/>
      <c r="R17" s="1019"/>
      <c r="S17" s="1019"/>
      <c r="T17" s="1168"/>
      <c r="U17" s="1214" t="s">
        <v>258</v>
      </c>
      <c r="V17" s="1214" t="s">
        <v>257</v>
      </c>
      <c r="W17" s="1214" t="s">
        <v>258</v>
      </c>
      <c r="X17" s="1214" t="s">
        <v>258</v>
      </c>
      <c r="Y17" s="1214" t="s">
        <v>258</v>
      </c>
      <c r="Z17" s="1214" t="s">
        <v>258</v>
      </c>
      <c r="AA17" s="1168"/>
      <c r="AB17" s="1168"/>
      <c r="AC17" s="1168"/>
      <c r="AD17" s="1168"/>
      <c r="AE17" s="1168"/>
      <c r="AF17" s="1168"/>
      <c r="AG17" s="1168"/>
      <c r="AH17" s="1168"/>
      <c r="AI17" s="1168"/>
      <c r="AJ17" s="1168"/>
      <c r="AK17" s="1168"/>
      <c r="AL17" s="1216"/>
      <c r="AM17" s="1168"/>
      <c r="AN17" s="1168"/>
      <c r="AO17" s="1168"/>
      <c r="AP17" s="1168"/>
      <c r="AQ17" s="1168"/>
      <c r="AR17" s="1168"/>
      <c r="AS17" s="1168"/>
      <c r="AT17" s="1168"/>
      <c r="AU17" s="1168"/>
      <c r="AV17" s="1168"/>
      <c r="AW17" s="1168"/>
      <c r="AX17" s="1168"/>
      <c r="AY17" s="1168"/>
      <c r="AZ17" s="1168"/>
      <c r="BA17" s="1168"/>
      <c r="BB17" s="1168"/>
      <c r="BC17" s="1168"/>
      <c r="BD17" s="1168"/>
      <c r="BE17" s="1168"/>
      <c r="BF17" s="1168"/>
      <c r="BG17" s="1168"/>
      <c r="BH17" s="1168"/>
      <c r="BI17" s="1168"/>
      <c r="BJ17" s="1168"/>
      <c r="BK17" s="1168"/>
      <c r="BL17" s="1168"/>
      <c r="BM17" s="1168"/>
      <c r="BN17" s="1168"/>
      <c r="BO17" s="1168"/>
      <c r="BP17" s="1168"/>
      <c r="BQ17" s="1168"/>
      <c r="BR17" s="1168"/>
      <c r="BS17" s="1168"/>
      <c r="BT17" s="1168"/>
      <c r="BU17" s="1168"/>
      <c r="BV17" s="1168"/>
      <c r="BW17" s="1168"/>
      <c r="BX17" s="1168"/>
      <c r="BY17" s="1168"/>
      <c r="BZ17" s="1168"/>
      <c r="CA17" s="1168"/>
      <c r="CB17" s="1168"/>
      <c r="CC17" s="1168"/>
      <c r="CD17" s="1168"/>
      <c r="CE17" s="1168"/>
      <c r="CF17" s="1168"/>
      <c r="CG17" s="1168"/>
      <c r="CH17" s="1168"/>
      <c r="CI17" s="1168"/>
      <c r="CJ17" s="1168"/>
      <c r="CK17" s="1168"/>
      <c r="CL17" s="1168"/>
      <c r="CM17" s="1168"/>
      <c r="CN17" s="1168"/>
      <c r="CO17" s="1168"/>
      <c r="CP17" s="1168"/>
      <c r="CQ17" s="1168"/>
      <c r="CR17" s="1168"/>
      <c r="CS17" s="1168"/>
      <c r="CT17" s="1168"/>
      <c r="CU17" s="1168"/>
      <c r="CV17" s="1168"/>
      <c r="CW17" s="1168"/>
      <c r="CX17" s="1168"/>
      <c r="CY17" s="1168"/>
      <c r="CZ17" s="1168"/>
      <c r="DA17" s="1168"/>
      <c r="DB17" s="1168"/>
      <c r="DC17" s="1168"/>
      <c r="DD17" s="1168"/>
      <c r="DE17" s="1168"/>
      <c r="DF17" s="1168"/>
      <c r="DG17" s="1168"/>
      <c r="DH17" s="1168"/>
      <c r="DI17" s="1168"/>
      <c r="DJ17" s="1168"/>
      <c r="DK17" s="1168"/>
      <c r="DL17" s="1168"/>
      <c r="DM17" s="1168"/>
      <c r="DN17" s="1168"/>
      <c r="DO17" s="1168"/>
      <c r="DP17" s="1168"/>
      <c r="DQ17" s="1168"/>
      <c r="DR17" s="1168"/>
      <c r="DS17" s="1168"/>
      <c r="DT17" s="1168"/>
      <c r="DU17" s="1168"/>
      <c r="DV17" s="1168"/>
      <c r="DW17" s="1168"/>
      <c r="DX17" s="1168"/>
      <c r="DY17" s="1168"/>
      <c r="DZ17" s="1168"/>
      <c r="EA17" s="1168"/>
      <c r="EB17" s="1168"/>
      <c r="EC17" s="1168"/>
      <c r="ED17" s="1168"/>
      <c r="EE17" s="1168"/>
      <c r="EF17" s="1168"/>
      <c r="EG17" s="1168"/>
      <c r="EH17" s="1168"/>
      <c r="EI17" s="1168"/>
      <c r="EJ17" s="1168"/>
      <c r="EK17" s="1168"/>
      <c r="EL17" s="1168"/>
      <c r="EM17" s="1168"/>
      <c r="EN17" s="1168"/>
      <c r="EO17" s="1168"/>
      <c r="EP17" s="1168"/>
      <c r="EQ17" s="1168"/>
      <c r="ER17" s="1168"/>
      <c r="ES17" s="1168"/>
      <c r="ET17" s="1168"/>
      <c r="EU17" s="1168"/>
      <c r="EV17" s="1168"/>
      <c r="EW17" s="1168"/>
      <c r="EX17" s="1168"/>
      <c r="EY17" s="1168"/>
      <c r="EZ17" s="1168"/>
      <c r="FA17" s="1168"/>
      <c r="FB17" s="1168"/>
      <c r="FC17" s="1168"/>
      <c r="FD17" s="1168"/>
      <c r="FE17" s="1168"/>
      <c r="FF17" s="1168"/>
      <c r="FG17" s="1168"/>
      <c r="FH17" s="1168"/>
      <c r="FI17" s="1168"/>
      <c r="FJ17" s="1168"/>
      <c r="FK17" s="1168"/>
      <c r="FL17" s="1168"/>
      <c r="FM17" s="1168"/>
      <c r="FN17" s="1168"/>
      <c r="FO17" s="1168"/>
      <c r="FP17" s="1168"/>
      <c r="FQ17" s="1168"/>
      <c r="FR17" s="1168"/>
      <c r="FS17" s="1168"/>
      <c r="FT17" s="1168"/>
      <c r="FU17" s="1168"/>
      <c r="FV17" s="1168"/>
      <c r="FW17" s="1168"/>
      <c r="FX17" s="1168"/>
      <c r="FY17" s="1168"/>
      <c r="FZ17" s="1168"/>
      <c r="GA17" s="1168"/>
      <c r="GB17" s="1168"/>
      <c r="GC17" s="1168"/>
      <c r="GD17" s="1168"/>
      <c r="GE17" s="1168"/>
      <c r="GF17" s="1168"/>
      <c r="GG17" s="1168"/>
      <c r="GH17" s="1168"/>
      <c r="GI17" s="1168"/>
      <c r="GJ17" s="1168"/>
      <c r="GK17" s="1168"/>
      <c r="GL17" s="1168"/>
      <c r="GM17" s="1168"/>
      <c r="GN17" s="1168"/>
      <c r="GO17" s="1168"/>
      <c r="GP17" s="1168"/>
      <c r="GQ17" s="1168"/>
      <c r="GR17" s="1168"/>
      <c r="GS17" s="1168"/>
      <c r="GT17" s="1168"/>
      <c r="GU17" s="1168"/>
      <c r="GV17" s="1168"/>
      <c r="GW17" s="1168"/>
      <c r="GX17" s="1168"/>
      <c r="GY17" s="1168"/>
      <c r="GZ17" s="1168"/>
      <c r="HA17" s="1168"/>
      <c r="HB17" s="1168"/>
      <c r="HC17" s="1168"/>
      <c r="HD17" s="1168"/>
      <c r="HE17" s="1168"/>
      <c r="HF17" s="1168"/>
      <c r="HG17" s="1168"/>
      <c r="HH17" s="1168"/>
      <c r="HI17" s="1168"/>
      <c r="HJ17" s="1168"/>
      <c r="HK17" s="1168"/>
      <c r="HL17" s="1168"/>
      <c r="HM17" s="1168"/>
      <c r="HN17" s="1168"/>
      <c r="HO17" s="1168"/>
      <c r="HP17" s="1168"/>
      <c r="HQ17" s="1168"/>
      <c r="HR17" s="1168"/>
      <c r="HS17" s="1168"/>
      <c r="HT17" s="1168"/>
      <c r="HU17" s="1168"/>
      <c r="HV17" s="1168"/>
      <c r="HW17" s="1168"/>
      <c r="HX17" s="1168"/>
      <c r="HY17" s="1168"/>
      <c r="HZ17" s="1168"/>
      <c r="IA17" s="1168"/>
      <c r="IB17" s="1168"/>
      <c r="IC17" s="1168"/>
      <c r="ID17" s="1168"/>
    </row>
    <row r="18" spans="1:238" ht="15.75">
      <c r="A18" s="938" t="s">
        <v>135</v>
      </c>
      <c r="B18" s="953" t="s">
        <v>84</v>
      </c>
      <c r="C18" s="1024"/>
      <c r="D18" s="1021"/>
      <c r="E18" s="1021"/>
      <c r="F18" s="1022"/>
      <c r="G18" s="968">
        <v>9</v>
      </c>
      <c r="H18" s="949">
        <v>270</v>
      </c>
      <c r="I18" s="1023"/>
      <c r="J18" s="1023"/>
      <c r="K18" s="1024"/>
      <c r="L18" s="1024"/>
      <c r="M18" s="1025"/>
      <c r="N18" s="1018"/>
      <c r="O18" s="1072"/>
      <c r="P18" s="1197"/>
      <c r="Q18" s="1047"/>
      <c r="R18" s="1043"/>
      <c r="S18" s="1198"/>
      <c r="T18" s="1168"/>
      <c r="U18" s="1214" t="s">
        <v>258</v>
      </c>
      <c r="V18" s="1214" t="s">
        <v>257</v>
      </c>
      <c r="W18" s="1214" t="s">
        <v>258</v>
      </c>
      <c r="X18" s="1214" t="s">
        <v>258</v>
      </c>
      <c r="Y18" s="1214" t="s">
        <v>258</v>
      </c>
      <c r="Z18" s="1214" t="s">
        <v>258</v>
      </c>
      <c r="AA18" s="1168"/>
      <c r="AB18" s="1168"/>
      <c r="AC18" s="1168"/>
      <c r="AD18" s="1168"/>
      <c r="AE18" s="1168"/>
      <c r="AF18" s="1168"/>
      <c r="AG18" s="1168"/>
      <c r="AH18" s="1168"/>
      <c r="AI18" s="1168"/>
      <c r="AJ18" s="1168"/>
      <c r="AK18" s="1168"/>
      <c r="AL18" s="1216"/>
      <c r="AM18" s="1168"/>
      <c r="AN18" s="1168"/>
      <c r="AO18" s="1168"/>
      <c r="AP18" s="1168"/>
      <c r="AQ18" s="1168"/>
      <c r="AR18" s="1168"/>
      <c r="AS18" s="1168"/>
      <c r="AT18" s="1168"/>
      <c r="AU18" s="1168"/>
      <c r="AV18" s="1168"/>
      <c r="AW18" s="1168"/>
      <c r="AX18" s="1168"/>
      <c r="AY18" s="1168"/>
      <c r="AZ18" s="1168"/>
      <c r="BA18" s="1168"/>
      <c r="BB18" s="1168"/>
      <c r="BC18" s="1168"/>
      <c r="BD18" s="1168"/>
      <c r="BE18" s="1168"/>
      <c r="BF18" s="1168"/>
      <c r="BG18" s="1168"/>
      <c r="BH18" s="1168"/>
      <c r="BI18" s="1168"/>
      <c r="BJ18" s="1168"/>
      <c r="BK18" s="1168"/>
      <c r="BL18" s="1168"/>
      <c r="BM18" s="1168"/>
      <c r="BN18" s="1168"/>
      <c r="BO18" s="1168"/>
      <c r="BP18" s="1168"/>
      <c r="BQ18" s="1168"/>
      <c r="BR18" s="1168"/>
      <c r="BS18" s="1168"/>
      <c r="BT18" s="1168"/>
      <c r="BU18" s="1168"/>
      <c r="BV18" s="1168"/>
      <c r="BW18" s="1168"/>
      <c r="BX18" s="1168"/>
      <c r="BY18" s="1168"/>
      <c r="BZ18" s="1168"/>
      <c r="CA18" s="1168"/>
      <c r="CB18" s="1168"/>
      <c r="CC18" s="1168"/>
      <c r="CD18" s="1168"/>
      <c r="CE18" s="1168"/>
      <c r="CF18" s="1168"/>
      <c r="CG18" s="1168"/>
      <c r="CH18" s="1168"/>
      <c r="CI18" s="1168"/>
      <c r="CJ18" s="1168"/>
      <c r="CK18" s="1168"/>
      <c r="CL18" s="1168"/>
      <c r="CM18" s="1168"/>
      <c r="CN18" s="1168"/>
      <c r="CO18" s="1168"/>
      <c r="CP18" s="1168"/>
      <c r="CQ18" s="1168"/>
      <c r="CR18" s="1168"/>
      <c r="CS18" s="1168"/>
      <c r="CT18" s="1168"/>
      <c r="CU18" s="1168"/>
      <c r="CV18" s="1168"/>
      <c r="CW18" s="1168"/>
      <c r="CX18" s="1168"/>
      <c r="CY18" s="1168"/>
      <c r="CZ18" s="1168"/>
      <c r="DA18" s="1168"/>
      <c r="DB18" s="1168"/>
      <c r="DC18" s="1168"/>
      <c r="DD18" s="1168"/>
      <c r="DE18" s="1168"/>
      <c r="DF18" s="1168"/>
      <c r="DG18" s="1168"/>
      <c r="DH18" s="1168"/>
      <c r="DI18" s="1168"/>
      <c r="DJ18" s="1168"/>
      <c r="DK18" s="1168"/>
      <c r="DL18" s="1168"/>
      <c r="DM18" s="1168"/>
      <c r="DN18" s="1168"/>
      <c r="DO18" s="1168"/>
      <c r="DP18" s="1168"/>
      <c r="DQ18" s="1168"/>
      <c r="DR18" s="1168"/>
      <c r="DS18" s="1168"/>
      <c r="DT18" s="1168"/>
      <c r="DU18" s="1168"/>
      <c r="DV18" s="1168"/>
      <c r="DW18" s="1168"/>
      <c r="DX18" s="1168"/>
      <c r="DY18" s="1168"/>
      <c r="DZ18" s="1168"/>
      <c r="EA18" s="1168"/>
      <c r="EB18" s="1168"/>
      <c r="EC18" s="1168"/>
      <c r="ED18" s="1168"/>
      <c r="EE18" s="1168"/>
      <c r="EF18" s="1168"/>
      <c r="EG18" s="1168"/>
      <c r="EH18" s="1168"/>
      <c r="EI18" s="1168"/>
      <c r="EJ18" s="1168"/>
      <c r="EK18" s="1168"/>
      <c r="EL18" s="1168"/>
      <c r="EM18" s="1168"/>
      <c r="EN18" s="1168"/>
      <c r="EO18" s="1168"/>
      <c r="EP18" s="1168"/>
      <c r="EQ18" s="1168"/>
      <c r="ER18" s="1168"/>
      <c r="ES18" s="1168"/>
      <c r="ET18" s="1168"/>
      <c r="EU18" s="1168"/>
      <c r="EV18" s="1168"/>
      <c r="EW18" s="1168"/>
      <c r="EX18" s="1168"/>
      <c r="EY18" s="1168"/>
      <c r="EZ18" s="1168"/>
      <c r="FA18" s="1168"/>
      <c r="FB18" s="1168"/>
      <c r="FC18" s="1168"/>
      <c r="FD18" s="1168"/>
      <c r="FE18" s="1168"/>
      <c r="FF18" s="1168"/>
      <c r="FG18" s="1168"/>
      <c r="FH18" s="1168"/>
      <c r="FI18" s="1168"/>
      <c r="FJ18" s="1168"/>
      <c r="FK18" s="1168"/>
      <c r="FL18" s="1168"/>
      <c r="FM18" s="1168"/>
      <c r="FN18" s="1168"/>
      <c r="FO18" s="1168"/>
      <c r="FP18" s="1168"/>
      <c r="FQ18" s="1168"/>
      <c r="FR18" s="1168"/>
      <c r="FS18" s="1168"/>
      <c r="FT18" s="1168"/>
      <c r="FU18" s="1168"/>
      <c r="FV18" s="1168"/>
      <c r="FW18" s="1168"/>
      <c r="FX18" s="1168"/>
      <c r="FY18" s="1168"/>
      <c r="FZ18" s="1168"/>
      <c r="GA18" s="1168"/>
      <c r="GB18" s="1168"/>
      <c r="GC18" s="1168"/>
      <c r="GD18" s="1168"/>
      <c r="GE18" s="1168"/>
      <c r="GF18" s="1168"/>
      <c r="GG18" s="1168"/>
      <c r="GH18" s="1168"/>
      <c r="GI18" s="1168"/>
      <c r="GJ18" s="1168"/>
      <c r="GK18" s="1168"/>
      <c r="GL18" s="1168"/>
      <c r="GM18" s="1168"/>
      <c r="GN18" s="1168"/>
      <c r="GO18" s="1168"/>
      <c r="GP18" s="1168"/>
      <c r="GQ18" s="1168"/>
      <c r="GR18" s="1168"/>
      <c r="GS18" s="1168"/>
      <c r="GT18" s="1168"/>
      <c r="GU18" s="1168"/>
      <c r="GV18" s="1168"/>
      <c r="GW18" s="1168"/>
      <c r="GX18" s="1168"/>
      <c r="GY18" s="1168"/>
      <c r="GZ18" s="1168"/>
      <c r="HA18" s="1168"/>
      <c r="HB18" s="1168"/>
      <c r="HC18" s="1168"/>
      <c r="HD18" s="1168"/>
      <c r="HE18" s="1168"/>
      <c r="HF18" s="1168"/>
      <c r="HG18" s="1168"/>
      <c r="HH18" s="1168"/>
      <c r="HI18" s="1168"/>
      <c r="HJ18" s="1168"/>
      <c r="HK18" s="1168"/>
      <c r="HL18" s="1168"/>
      <c r="HM18" s="1168"/>
      <c r="HN18" s="1168"/>
      <c r="HO18" s="1168"/>
      <c r="HP18" s="1168"/>
      <c r="HQ18" s="1168"/>
      <c r="HR18" s="1168"/>
      <c r="HS18" s="1168"/>
      <c r="HT18" s="1168"/>
      <c r="HU18" s="1168"/>
      <c r="HV18" s="1168"/>
      <c r="HW18" s="1168"/>
      <c r="HX18" s="1168"/>
      <c r="HY18" s="1168"/>
      <c r="HZ18" s="1168"/>
      <c r="IA18" s="1168"/>
      <c r="IB18" s="1168"/>
      <c r="IC18" s="1168"/>
      <c r="ID18" s="1168"/>
    </row>
    <row r="19" spans="1:238" ht="15.75">
      <c r="A19" s="938" t="s">
        <v>137</v>
      </c>
      <c r="B19" s="1048" t="s">
        <v>71</v>
      </c>
      <c r="C19" s="1024" t="s">
        <v>239</v>
      </c>
      <c r="D19" s="1021"/>
      <c r="E19" s="1021"/>
      <c r="F19" s="1022"/>
      <c r="G19" s="968">
        <v>5</v>
      </c>
      <c r="H19" s="949">
        <v>150</v>
      </c>
      <c r="I19" s="1023">
        <v>54</v>
      </c>
      <c r="J19" s="1023">
        <v>36</v>
      </c>
      <c r="K19" s="1024">
        <v>18</v>
      </c>
      <c r="L19" s="1024"/>
      <c r="M19" s="1025">
        <v>96</v>
      </c>
      <c r="N19" s="1018"/>
      <c r="O19" s="1072">
        <v>6</v>
      </c>
      <c r="P19" s="1197"/>
      <c r="Q19" s="1047"/>
      <c r="R19" s="1043"/>
      <c r="S19" s="1198"/>
      <c r="T19" s="1168"/>
      <c r="U19" s="1214" t="s">
        <v>258</v>
      </c>
      <c r="V19" s="1214" t="s">
        <v>257</v>
      </c>
      <c r="W19" s="1214" t="s">
        <v>258</v>
      </c>
      <c r="X19" s="1214" t="s">
        <v>258</v>
      </c>
      <c r="Y19" s="1214" t="s">
        <v>258</v>
      </c>
      <c r="Z19" s="1214" t="s">
        <v>258</v>
      </c>
      <c r="AA19" s="1168"/>
      <c r="AB19" s="1168"/>
      <c r="AC19" s="1168"/>
      <c r="AD19" s="1168"/>
      <c r="AE19" s="1168"/>
      <c r="AF19" s="1168"/>
      <c r="AG19" s="1168"/>
      <c r="AH19" s="1168"/>
      <c r="AI19" s="1168"/>
      <c r="AJ19" s="1168"/>
      <c r="AK19" s="1168"/>
      <c r="AL19" s="1216"/>
      <c r="AM19" s="1168"/>
      <c r="AN19" s="1168"/>
      <c r="AO19" s="1168"/>
      <c r="AP19" s="1168"/>
      <c r="AQ19" s="1168"/>
      <c r="AR19" s="1168"/>
      <c r="AS19" s="1168"/>
      <c r="AT19" s="1168"/>
      <c r="AU19" s="1168"/>
      <c r="AV19" s="1168"/>
      <c r="AW19" s="1168"/>
      <c r="AX19" s="1168"/>
      <c r="AY19" s="1168"/>
      <c r="AZ19" s="1168"/>
      <c r="BA19" s="1168"/>
      <c r="BB19" s="1168"/>
      <c r="BC19" s="1168"/>
      <c r="BD19" s="1168"/>
      <c r="BE19" s="1168"/>
      <c r="BF19" s="1168"/>
      <c r="BG19" s="1168"/>
      <c r="BH19" s="1168"/>
      <c r="BI19" s="1168"/>
      <c r="BJ19" s="1168"/>
      <c r="BK19" s="1168"/>
      <c r="BL19" s="1168"/>
      <c r="BM19" s="1168"/>
      <c r="BN19" s="1168"/>
      <c r="BO19" s="1168"/>
      <c r="BP19" s="1168"/>
      <c r="BQ19" s="1168"/>
      <c r="BR19" s="1168"/>
      <c r="BS19" s="1168"/>
      <c r="BT19" s="1168"/>
      <c r="BU19" s="1168"/>
      <c r="BV19" s="1168"/>
      <c r="BW19" s="1168"/>
      <c r="BX19" s="1168"/>
      <c r="BY19" s="1168"/>
      <c r="BZ19" s="1168"/>
      <c r="CA19" s="1168"/>
      <c r="CB19" s="1168"/>
      <c r="CC19" s="1168"/>
      <c r="CD19" s="1168"/>
      <c r="CE19" s="1168"/>
      <c r="CF19" s="1168"/>
      <c r="CG19" s="1168"/>
      <c r="CH19" s="1168"/>
      <c r="CI19" s="1168"/>
      <c r="CJ19" s="1168"/>
      <c r="CK19" s="1168"/>
      <c r="CL19" s="1168"/>
      <c r="CM19" s="1168"/>
      <c r="CN19" s="1168"/>
      <c r="CO19" s="1168"/>
      <c r="CP19" s="1168"/>
      <c r="CQ19" s="1168"/>
      <c r="CR19" s="1168"/>
      <c r="CS19" s="1168"/>
      <c r="CT19" s="1168"/>
      <c r="CU19" s="1168"/>
      <c r="CV19" s="1168"/>
      <c r="CW19" s="1168"/>
      <c r="CX19" s="1168"/>
      <c r="CY19" s="1168"/>
      <c r="CZ19" s="1168"/>
      <c r="DA19" s="1168"/>
      <c r="DB19" s="1168"/>
      <c r="DC19" s="1168"/>
      <c r="DD19" s="1168"/>
      <c r="DE19" s="1168"/>
      <c r="DF19" s="1168"/>
      <c r="DG19" s="1168"/>
      <c r="DH19" s="1168"/>
      <c r="DI19" s="1168"/>
      <c r="DJ19" s="1168"/>
      <c r="DK19" s="1168"/>
      <c r="DL19" s="1168"/>
      <c r="DM19" s="1168"/>
      <c r="DN19" s="1168"/>
      <c r="DO19" s="1168"/>
      <c r="DP19" s="1168"/>
      <c r="DQ19" s="1168"/>
      <c r="DR19" s="1168"/>
      <c r="DS19" s="1168"/>
      <c r="DT19" s="1168"/>
      <c r="DU19" s="1168"/>
      <c r="DV19" s="1168"/>
      <c r="DW19" s="1168"/>
      <c r="DX19" s="1168"/>
      <c r="DY19" s="1168"/>
      <c r="DZ19" s="1168"/>
      <c r="EA19" s="1168"/>
      <c r="EB19" s="1168"/>
      <c r="EC19" s="1168"/>
      <c r="ED19" s="1168"/>
      <c r="EE19" s="1168"/>
      <c r="EF19" s="1168"/>
      <c r="EG19" s="1168"/>
      <c r="EH19" s="1168"/>
      <c r="EI19" s="1168"/>
      <c r="EJ19" s="1168"/>
      <c r="EK19" s="1168"/>
      <c r="EL19" s="1168"/>
      <c r="EM19" s="1168"/>
      <c r="EN19" s="1168"/>
      <c r="EO19" s="1168"/>
      <c r="EP19" s="1168"/>
      <c r="EQ19" s="1168"/>
      <c r="ER19" s="1168"/>
      <c r="ES19" s="1168"/>
      <c r="ET19" s="1168"/>
      <c r="EU19" s="1168"/>
      <c r="EV19" s="1168"/>
      <c r="EW19" s="1168"/>
      <c r="EX19" s="1168"/>
      <c r="EY19" s="1168"/>
      <c r="EZ19" s="1168"/>
      <c r="FA19" s="1168"/>
      <c r="FB19" s="1168"/>
      <c r="FC19" s="1168"/>
      <c r="FD19" s="1168"/>
      <c r="FE19" s="1168"/>
      <c r="FF19" s="1168"/>
      <c r="FG19" s="1168"/>
      <c r="FH19" s="1168"/>
      <c r="FI19" s="1168"/>
      <c r="FJ19" s="1168"/>
      <c r="FK19" s="1168"/>
      <c r="FL19" s="1168"/>
      <c r="FM19" s="1168"/>
      <c r="FN19" s="1168"/>
      <c r="FO19" s="1168"/>
      <c r="FP19" s="1168"/>
      <c r="FQ19" s="1168"/>
      <c r="FR19" s="1168"/>
      <c r="FS19" s="1168"/>
      <c r="FT19" s="1168"/>
      <c r="FU19" s="1168"/>
      <c r="FV19" s="1168"/>
      <c r="FW19" s="1168"/>
      <c r="FX19" s="1168"/>
      <c r="FY19" s="1168"/>
      <c r="FZ19" s="1168"/>
      <c r="GA19" s="1168"/>
      <c r="GB19" s="1168"/>
      <c r="GC19" s="1168"/>
      <c r="GD19" s="1168"/>
      <c r="GE19" s="1168"/>
      <c r="GF19" s="1168"/>
      <c r="GG19" s="1168"/>
      <c r="GH19" s="1168"/>
      <c r="GI19" s="1168"/>
      <c r="GJ19" s="1168"/>
      <c r="GK19" s="1168"/>
      <c r="GL19" s="1168"/>
      <c r="GM19" s="1168"/>
      <c r="GN19" s="1168"/>
      <c r="GO19" s="1168"/>
      <c r="GP19" s="1168"/>
      <c r="GQ19" s="1168"/>
      <c r="GR19" s="1168"/>
      <c r="GS19" s="1168"/>
      <c r="GT19" s="1168"/>
      <c r="GU19" s="1168"/>
      <c r="GV19" s="1168"/>
      <c r="GW19" s="1168"/>
      <c r="GX19" s="1168"/>
      <c r="GY19" s="1168"/>
      <c r="GZ19" s="1168"/>
      <c r="HA19" s="1168"/>
      <c r="HB19" s="1168"/>
      <c r="HC19" s="1168"/>
      <c r="HD19" s="1168"/>
      <c r="HE19" s="1168"/>
      <c r="HF19" s="1168"/>
      <c r="HG19" s="1168"/>
      <c r="HH19" s="1168"/>
      <c r="HI19" s="1168"/>
      <c r="HJ19" s="1168"/>
      <c r="HK19" s="1168"/>
      <c r="HL19" s="1168"/>
      <c r="HM19" s="1168"/>
      <c r="HN19" s="1168"/>
      <c r="HO19" s="1168"/>
      <c r="HP19" s="1168"/>
      <c r="HQ19" s="1168"/>
      <c r="HR19" s="1168"/>
      <c r="HS19" s="1168"/>
      <c r="HT19" s="1168"/>
      <c r="HU19" s="1168"/>
      <c r="HV19" s="1168"/>
      <c r="HW19" s="1168"/>
      <c r="HX19" s="1168"/>
      <c r="HY19" s="1168"/>
      <c r="HZ19" s="1168"/>
      <c r="IA19" s="1168"/>
      <c r="IB19" s="1168"/>
      <c r="IC19" s="1168"/>
      <c r="ID19" s="1168"/>
    </row>
    <row r="20" spans="1:238" ht="15.75">
      <c r="A20" s="938" t="s">
        <v>140</v>
      </c>
      <c r="B20" s="948" t="s">
        <v>89</v>
      </c>
      <c r="C20" s="1024"/>
      <c r="D20" s="1021"/>
      <c r="E20" s="1021"/>
      <c r="F20" s="1022"/>
      <c r="G20" s="968">
        <v>14.5</v>
      </c>
      <c r="H20" s="949">
        <v>435</v>
      </c>
      <c r="I20" s="1023"/>
      <c r="J20" s="1023"/>
      <c r="K20" s="1024"/>
      <c r="L20" s="1024"/>
      <c r="M20" s="1025"/>
      <c r="N20" s="1018"/>
      <c r="O20" s="1072"/>
      <c r="P20" s="1197"/>
      <c r="Q20" s="1047"/>
      <c r="R20" s="1043"/>
      <c r="S20" s="1198"/>
      <c r="T20" s="1168"/>
      <c r="U20" s="1214" t="s">
        <v>257</v>
      </c>
      <c r="V20" s="1214" t="s">
        <v>257</v>
      </c>
      <c r="W20" s="1214" t="s">
        <v>258</v>
      </c>
      <c r="X20" s="1214" t="s">
        <v>258</v>
      </c>
      <c r="Y20" s="1214" t="s">
        <v>258</v>
      </c>
      <c r="Z20" s="1214" t="s">
        <v>258</v>
      </c>
      <c r="AA20" s="1168"/>
      <c r="AB20" s="1168"/>
      <c r="AC20" s="1168"/>
      <c r="AD20" s="1168"/>
      <c r="AE20" s="1168"/>
      <c r="AF20" s="1168"/>
      <c r="AG20" s="1168"/>
      <c r="AH20" s="1168"/>
      <c r="AI20" s="1168"/>
      <c r="AJ20" s="1168"/>
      <c r="AK20" s="1168"/>
      <c r="AL20" s="1216"/>
      <c r="AM20" s="1168"/>
      <c r="AN20" s="1168"/>
      <c r="AO20" s="1168"/>
      <c r="AP20" s="1168"/>
      <c r="AQ20" s="1168"/>
      <c r="AR20" s="1168"/>
      <c r="AS20" s="1168"/>
      <c r="AT20" s="1168"/>
      <c r="AU20" s="1168"/>
      <c r="AV20" s="1168"/>
      <c r="AW20" s="1168"/>
      <c r="AX20" s="1168"/>
      <c r="AY20" s="1168"/>
      <c r="AZ20" s="1168"/>
      <c r="BA20" s="1168"/>
      <c r="BB20" s="1168"/>
      <c r="BC20" s="1168"/>
      <c r="BD20" s="1168"/>
      <c r="BE20" s="1168"/>
      <c r="BF20" s="1168"/>
      <c r="BG20" s="1168"/>
      <c r="BH20" s="1168"/>
      <c r="BI20" s="1168"/>
      <c r="BJ20" s="1168"/>
      <c r="BK20" s="1168"/>
      <c r="BL20" s="1168"/>
      <c r="BM20" s="1168"/>
      <c r="BN20" s="1168"/>
      <c r="BO20" s="1168"/>
      <c r="BP20" s="1168"/>
      <c r="BQ20" s="1168"/>
      <c r="BR20" s="1168"/>
      <c r="BS20" s="1168"/>
      <c r="BT20" s="1168"/>
      <c r="BU20" s="1168"/>
      <c r="BV20" s="1168"/>
      <c r="BW20" s="1168"/>
      <c r="BX20" s="1168"/>
      <c r="BY20" s="1168"/>
      <c r="BZ20" s="1168"/>
      <c r="CA20" s="1168"/>
      <c r="CB20" s="1168"/>
      <c r="CC20" s="1168"/>
      <c r="CD20" s="1168"/>
      <c r="CE20" s="1168"/>
      <c r="CF20" s="1168"/>
      <c r="CG20" s="1168"/>
      <c r="CH20" s="1168"/>
      <c r="CI20" s="1168"/>
      <c r="CJ20" s="1168"/>
      <c r="CK20" s="1168"/>
      <c r="CL20" s="1168"/>
      <c r="CM20" s="1168"/>
      <c r="CN20" s="1168"/>
      <c r="CO20" s="1168"/>
      <c r="CP20" s="1168"/>
      <c r="CQ20" s="1168"/>
      <c r="CR20" s="1168"/>
      <c r="CS20" s="1168"/>
      <c r="CT20" s="1168"/>
      <c r="CU20" s="1168"/>
      <c r="CV20" s="1168"/>
      <c r="CW20" s="1168"/>
      <c r="CX20" s="1168"/>
      <c r="CY20" s="1168"/>
      <c r="CZ20" s="1168"/>
      <c r="DA20" s="1168"/>
      <c r="DB20" s="1168"/>
      <c r="DC20" s="1168"/>
      <c r="DD20" s="1168"/>
      <c r="DE20" s="1168"/>
      <c r="DF20" s="1168"/>
      <c r="DG20" s="1168"/>
      <c r="DH20" s="1168"/>
      <c r="DI20" s="1168"/>
      <c r="DJ20" s="1168"/>
      <c r="DK20" s="1168"/>
      <c r="DL20" s="1168"/>
      <c r="DM20" s="1168"/>
      <c r="DN20" s="1168"/>
      <c r="DO20" s="1168"/>
      <c r="DP20" s="1168"/>
      <c r="DQ20" s="1168"/>
      <c r="DR20" s="1168"/>
      <c r="DS20" s="1168"/>
      <c r="DT20" s="1168"/>
      <c r="DU20" s="1168"/>
      <c r="DV20" s="1168"/>
      <c r="DW20" s="1168"/>
      <c r="DX20" s="1168"/>
      <c r="DY20" s="1168"/>
      <c r="DZ20" s="1168"/>
      <c r="EA20" s="1168"/>
      <c r="EB20" s="1168"/>
      <c r="EC20" s="1168"/>
      <c r="ED20" s="1168"/>
      <c r="EE20" s="1168"/>
      <c r="EF20" s="1168"/>
      <c r="EG20" s="1168"/>
      <c r="EH20" s="1168"/>
      <c r="EI20" s="1168"/>
      <c r="EJ20" s="1168"/>
      <c r="EK20" s="1168"/>
      <c r="EL20" s="1168"/>
      <c r="EM20" s="1168"/>
      <c r="EN20" s="1168"/>
      <c r="EO20" s="1168"/>
      <c r="EP20" s="1168"/>
      <c r="EQ20" s="1168"/>
      <c r="ER20" s="1168"/>
      <c r="ES20" s="1168"/>
      <c r="ET20" s="1168"/>
      <c r="EU20" s="1168"/>
      <c r="EV20" s="1168"/>
      <c r="EW20" s="1168"/>
      <c r="EX20" s="1168"/>
      <c r="EY20" s="1168"/>
      <c r="EZ20" s="1168"/>
      <c r="FA20" s="1168"/>
      <c r="FB20" s="1168"/>
      <c r="FC20" s="1168"/>
      <c r="FD20" s="1168"/>
      <c r="FE20" s="1168"/>
      <c r="FF20" s="1168"/>
      <c r="FG20" s="1168"/>
      <c r="FH20" s="1168"/>
      <c r="FI20" s="1168"/>
      <c r="FJ20" s="1168"/>
      <c r="FK20" s="1168"/>
      <c r="FL20" s="1168"/>
      <c r="FM20" s="1168"/>
      <c r="FN20" s="1168"/>
      <c r="FO20" s="1168"/>
      <c r="FP20" s="1168"/>
      <c r="FQ20" s="1168"/>
      <c r="FR20" s="1168"/>
      <c r="FS20" s="1168"/>
      <c r="FT20" s="1168"/>
      <c r="FU20" s="1168"/>
      <c r="FV20" s="1168"/>
      <c r="FW20" s="1168"/>
      <c r="FX20" s="1168"/>
      <c r="FY20" s="1168"/>
      <c r="FZ20" s="1168"/>
      <c r="GA20" s="1168"/>
      <c r="GB20" s="1168"/>
      <c r="GC20" s="1168"/>
      <c r="GD20" s="1168"/>
      <c r="GE20" s="1168"/>
      <c r="GF20" s="1168"/>
      <c r="GG20" s="1168"/>
      <c r="GH20" s="1168"/>
      <c r="GI20" s="1168"/>
      <c r="GJ20" s="1168"/>
      <c r="GK20" s="1168"/>
      <c r="GL20" s="1168"/>
      <c r="GM20" s="1168"/>
      <c r="GN20" s="1168"/>
      <c r="GO20" s="1168"/>
      <c r="GP20" s="1168"/>
      <c r="GQ20" s="1168"/>
      <c r="GR20" s="1168"/>
      <c r="GS20" s="1168"/>
      <c r="GT20" s="1168"/>
      <c r="GU20" s="1168"/>
      <c r="GV20" s="1168"/>
      <c r="GW20" s="1168"/>
      <c r="GX20" s="1168"/>
      <c r="GY20" s="1168"/>
      <c r="GZ20" s="1168"/>
      <c r="HA20" s="1168"/>
      <c r="HB20" s="1168"/>
      <c r="HC20" s="1168"/>
      <c r="HD20" s="1168"/>
      <c r="HE20" s="1168"/>
      <c r="HF20" s="1168"/>
      <c r="HG20" s="1168"/>
      <c r="HH20" s="1168"/>
      <c r="HI20" s="1168"/>
      <c r="HJ20" s="1168"/>
      <c r="HK20" s="1168"/>
      <c r="HL20" s="1168"/>
      <c r="HM20" s="1168"/>
      <c r="HN20" s="1168"/>
      <c r="HO20" s="1168"/>
      <c r="HP20" s="1168"/>
      <c r="HQ20" s="1168"/>
      <c r="HR20" s="1168"/>
      <c r="HS20" s="1168"/>
      <c r="HT20" s="1168"/>
      <c r="HU20" s="1168"/>
      <c r="HV20" s="1168"/>
      <c r="HW20" s="1168"/>
      <c r="HX20" s="1168"/>
      <c r="HY20" s="1168"/>
      <c r="HZ20" s="1168"/>
      <c r="IA20" s="1168"/>
      <c r="IB20" s="1168"/>
      <c r="IC20" s="1168"/>
      <c r="ID20" s="1168"/>
    </row>
    <row r="21" spans="1:238" ht="15.75">
      <c r="A21" s="1062" t="s">
        <v>183</v>
      </c>
      <c r="B21" s="1125" t="s">
        <v>71</v>
      </c>
      <c r="C21" s="1084" t="s">
        <v>239</v>
      </c>
      <c r="D21" s="1063"/>
      <c r="E21" s="1063"/>
      <c r="F21" s="1129"/>
      <c r="G21" s="1205">
        <v>4</v>
      </c>
      <c r="H21" s="1085">
        <v>120</v>
      </c>
      <c r="I21" s="1086">
        <v>45</v>
      </c>
      <c r="J21" s="1086">
        <v>18</v>
      </c>
      <c r="K21" s="1084">
        <v>18</v>
      </c>
      <c r="L21" s="1084">
        <v>9</v>
      </c>
      <c r="M21" s="1075">
        <v>75</v>
      </c>
      <c r="N21" s="1202"/>
      <c r="O21" s="1206">
        <v>5</v>
      </c>
      <c r="P21" s="1207"/>
      <c r="Q21" s="1229"/>
      <c r="R21" s="1209"/>
      <c r="S21" s="1230"/>
      <c r="T21" s="1170"/>
      <c r="U21" s="1213" t="s">
        <v>258</v>
      </c>
      <c r="V21" s="1213" t="s">
        <v>257</v>
      </c>
      <c r="W21" s="1213" t="s">
        <v>258</v>
      </c>
      <c r="X21" s="1213" t="s">
        <v>258</v>
      </c>
      <c r="Y21" s="1213" t="s">
        <v>258</v>
      </c>
      <c r="Z21" s="1213" t="s">
        <v>258</v>
      </c>
      <c r="AA21" s="1170"/>
      <c r="AB21" s="1170"/>
      <c r="AC21" s="1170"/>
      <c r="AD21" s="1170"/>
      <c r="AE21" s="1170"/>
      <c r="AF21" s="1170"/>
      <c r="AG21" s="1170"/>
      <c r="AH21" s="1170"/>
      <c r="AI21" s="1170"/>
      <c r="AJ21" s="1170"/>
      <c r="AK21" s="1170"/>
      <c r="AL21" s="1217"/>
      <c r="AM21" s="1170"/>
      <c r="AN21" s="1170"/>
      <c r="AO21" s="1170"/>
      <c r="AP21" s="1170"/>
      <c r="AQ21" s="1170"/>
      <c r="AR21" s="1170"/>
      <c r="AS21" s="1170"/>
      <c r="AT21" s="1170"/>
      <c r="AU21" s="1170"/>
      <c r="AV21" s="1170"/>
      <c r="AW21" s="1170"/>
      <c r="AX21" s="1170"/>
      <c r="AY21" s="1170"/>
      <c r="AZ21" s="1170"/>
      <c r="BA21" s="1170"/>
      <c r="BB21" s="1170"/>
      <c r="BC21" s="1170"/>
      <c r="BD21" s="1170"/>
      <c r="BE21" s="1170"/>
      <c r="BF21" s="1170"/>
      <c r="BG21" s="1170"/>
      <c r="BH21" s="1170"/>
      <c r="BI21" s="1170"/>
      <c r="BJ21" s="1170"/>
      <c r="BK21" s="1170"/>
      <c r="BL21" s="1170"/>
      <c r="BM21" s="1170"/>
      <c r="BN21" s="1170"/>
      <c r="BO21" s="1170"/>
      <c r="BP21" s="1170"/>
      <c r="BQ21" s="1170"/>
      <c r="BR21" s="1170"/>
      <c r="BS21" s="1170"/>
      <c r="BT21" s="1170"/>
      <c r="BU21" s="1170"/>
      <c r="BV21" s="1170"/>
      <c r="BW21" s="1170"/>
      <c r="BX21" s="1170"/>
      <c r="BY21" s="1170"/>
      <c r="BZ21" s="1170"/>
      <c r="CA21" s="1170"/>
      <c r="CB21" s="1170"/>
      <c r="CC21" s="1170"/>
      <c r="CD21" s="1170"/>
      <c r="CE21" s="1170"/>
      <c r="CF21" s="1170"/>
      <c r="CG21" s="1170"/>
      <c r="CH21" s="1170"/>
      <c r="CI21" s="1170"/>
      <c r="CJ21" s="1170"/>
      <c r="CK21" s="1170"/>
      <c r="CL21" s="1170"/>
      <c r="CM21" s="1170"/>
      <c r="CN21" s="1170"/>
      <c r="CO21" s="1170"/>
      <c r="CP21" s="1170"/>
      <c r="CQ21" s="1170"/>
      <c r="CR21" s="1170"/>
      <c r="CS21" s="1170"/>
      <c r="CT21" s="1170"/>
      <c r="CU21" s="1170"/>
      <c r="CV21" s="1170"/>
      <c r="CW21" s="1170"/>
      <c r="CX21" s="1170"/>
      <c r="CY21" s="1170"/>
      <c r="CZ21" s="1170"/>
      <c r="DA21" s="1170"/>
      <c r="DB21" s="1170"/>
      <c r="DC21" s="1170"/>
      <c r="DD21" s="1170"/>
      <c r="DE21" s="1170"/>
      <c r="DF21" s="1170"/>
      <c r="DG21" s="1170"/>
      <c r="DH21" s="1170"/>
      <c r="DI21" s="1170"/>
      <c r="DJ21" s="1170"/>
      <c r="DK21" s="1170"/>
      <c r="DL21" s="1170"/>
      <c r="DM21" s="1170"/>
      <c r="DN21" s="1170"/>
      <c r="DO21" s="1170"/>
      <c r="DP21" s="1170"/>
      <c r="DQ21" s="1170"/>
      <c r="DR21" s="1170"/>
      <c r="DS21" s="1170"/>
      <c r="DT21" s="1170"/>
      <c r="DU21" s="1170"/>
      <c r="DV21" s="1170"/>
      <c r="DW21" s="1170"/>
      <c r="DX21" s="1170"/>
      <c r="DY21" s="1170"/>
      <c r="DZ21" s="1170"/>
      <c r="EA21" s="1170"/>
      <c r="EB21" s="1170"/>
      <c r="EC21" s="1170"/>
      <c r="ED21" s="1170"/>
      <c r="EE21" s="1170"/>
      <c r="EF21" s="1170"/>
      <c r="EG21" s="1170"/>
      <c r="EH21" s="1170"/>
      <c r="EI21" s="1170"/>
      <c r="EJ21" s="1170"/>
      <c r="EK21" s="1170"/>
      <c r="EL21" s="1170"/>
      <c r="EM21" s="1170"/>
      <c r="EN21" s="1170"/>
      <c r="EO21" s="1170"/>
      <c r="EP21" s="1170"/>
      <c r="EQ21" s="1170"/>
      <c r="ER21" s="1170"/>
      <c r="ES21" s="1170"/>
      <c r="ET21" s="1170"/>
      <c r="EU21" s="1170"/>
      <c r="EV21" s="1170"/>
      <c r="EW21" s="1170"/>
      <c r="EX21" s="1170"/>
      <c r="EY21" s="1170"/>
      <c r="EZ21" s="1170"/>
      <c r="FA21" s="1170"/>
      <c r="FB21" s="1170"/>
      <c r="FC21" s="1170"/>
      <c r="FD21" s="1170"/>
      <c r="FE21" s="1170"/>
      <c r="FF21" s="1170"/>
      <c r="FG21" s="1170"/>
      <c r="FH21" s="1170"/>
      <c r="FI21" s="1170"/>
      <c r="FJ21" s="1170"/>
      <c r="FK21" s="1170"/>
      <c r="FL21" s="1170"/>
      <c r="FM21" s="1170"/>
      <c r="FN21" s="1170"/>
      <c r="FO21" s="1170"/>
      <c r="FP21" s="1170"/>
      <c r="FQ21" s="1170"/>
      <c r="FR21" s="1170"/>
      <c r="FS21" s="1170"/>
      <c r="FT21" s="1170"/>
      <c r="FU21" s="1170"/>
      <c r="FV21" s="1170"/>
      <c r="FW21" s="1170"/>
      <c r="FX21" s="1170"/>
      <c r="FY21" s="1170"/>
      <c r="FZ21" s="1170"/>
      <c r="GA21" s="1170"/>
      <c r="GB21" s="1170"/>
      <c r="GC21" s="1170"/>
      <c r="GD21" s="1170"/>
      <c r="GE21" s="1170"/>
      <c r="GF21" s="1170"/>
      <c r="GG21" s="1170"/>
      <c r="GH21" s="1170"/>
      <c r="GI21" s="1170"/>
      <c r="GJ21" s="1170"/>
      <c r="GK21" s="1170"/>
      <c r="GL21" s="1170"/>
      <c r="GM21" s="1170"/>
      <c r="GN21" s="1170"/>
      <c r="GO21" s="1170"/>
      <c r="GP21" s="1170"/>
      <c r="GQ21" s="1170"/>
      <c r="GR21" s="1170"/>
      <c r="GS21" s="1170"/>
      <c r="GT21" s="1170"/>
      <c r="GU21" s="1170"/>
      <c r="GV21" s="1170"/>
      <c r="GW21" s="1170"/>
      <c r="GX21" s="1170"/>
      <c r="GY21" s="1170"/>
      <c r="GZ21" s="1170"/>
      <c r="HA21" s="1170"/>
      <c r="HB21" s="1170"/>
      <c r="HC21" s="1170"/>
      <c r="HD21" s="1170"/>
      <c r="HE21" s="1170"/>
      <c r="HF21" s="1170"/>
      <c r="HG21" s="1170"/>
      <c r="HH21" s="1170"/>
      <c r="HI21" s="1170"/>
      <c r="HJ21" s="1170"/>
      <c r="HK21" s="1170"/>
      <c r="HL21" s="1170"/>
      <c r="HM21" s="1170"/>
      <c r="HN21" s="1170"/>
      <c r="HO21" s="1170"/>
      <c r="HP21" s="1170"/>
      <c r="HQ21" s="1170"/>
      <c r="HR21" s="1170"/>
      <c r="HS21" s="1170"/>
      <c r="HT21" s="1170"/>
      <c r="HU21" s="1170"/>
      <c r="HV21" s="1170"/>
      <c r="HW21" s="1170"/>
      <c r="HX21" s="1170"/>
      <c r="HY21" s="1170"/>
      <c r="HZ21" s="1170"/>
      <c r="IA21" s="1170"/>
      <c r="IB21" s="1170"/>
      <c r="IC21" s="1170"/>
      <c r="ID21" s="1170"/>
    </row>
    <row r="22" spans="1:39" s="1225" customFormat="1" ht="15.75">
      <c r="A22" s="1231"/>
      <c r="B22" s="1225" t="s">
        <v>53</v>
      </c>
      <c r="C22" s="1232">
        <v>3</v>
      </c>
      <c r="D22" s="1233">
        <v>3</v>
      </c>
      <c r="E22" s="1233"/>
      <c r="F22" s="1232"/>
      <c r="G22" s="1232"/>
      <c r="H22" s="1232"/>
      <c r="O22" s="1225">
        <f>SUM(O8:O21)</f>
        <v>26</v>
      </c>
      <c r="AK22" s="1359"/>
      <c r="AM22" s="1360"/>
    </row>
    <row r="23" spans="39:44" ht="15.75">
      <c r="AM23" s="1358"/>
      <c r="AN23" s="1358"/>
      <c r="AO23" s="1358"/>
      <c r="AP23" s="1358"/>
      <c r="AQ23" s="1358"/>
      <c r="AR23" s="1358"/>
    </row>
  </sheetData>
  <sheetProtection selectLockedCells="1" selectUnlockedCells="1"/>
  <mergeCells count="25">
    <mergeCell ref="AL2:AL7"/>
    <mergeCell ref="W3:Y4"/>
    <mergeCell ref="I4:I7"/>
    <mergeCell ref="J4:J7"/>
    <mergeCell ref="K4:K7"/>
    <mergeCell ref="L4:L7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2"/>
  <sheetViews>
    <sheetView view="pageBreakPreview" zoomScale="60" zoomScaleNormal="50" zoomScalePageLayoutView="0" workbookViewId="0" topLeftCell="A1">
      <selection activeCell="A2" sqref="A2:A7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hidden="1" customWidth="1"/>
    <col min="8" max="8" width="10.125" style="26" hidden="1" customWidth="1"/>
    <col min="9" max="9" width="9.00390625" style="25" customWidth="1"/>
    <col min="10" max="10" width="8.25390625" style="25" customWidth="1"/>
    <col min="11" max="13" width="7.375" style="25" customWidth="1"/>
    <col min="14" max="14" width="7.125" style="25" hidden="1" customWidth="1"/>
    <col min="15" max="15" width="7.625" style="25" hidden="1" customWidth="1"/>
    <col min="16" max="16" width="17.875" style="25" customWidth="1"/>
    <col min="17" max="17" width="9.25390625" style="25" hidden="1" customWidth="1"/>
    <col min="18" max="18" width="7.75390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40.75390625" style="25" customWidth="1"/>
    <col min="39" max="44" width="9.125" style="1225" customWidth="1"/>
    <col min="45" max="16384" width="9.125" style="25" customWidth="1"/>
  </cols>
  <sheetData>
    <row r="1" spans="1:44" s="906" customFormat="1" ht="18.75">
      <c r="A1" s="3454" t="s">
        <v>262</v>
      </c>
      <c r="B1" s="3455"/>
      <c r="C1" s="3455"/>
      <c r="D1" s="3455"/>
      <c r="E1" s="3455"/>
      <c r="F1" s="3455"/>
      <c r="G1" s="3455"/>
      <c r="H1" s="3455"/>
      <c r="I1" s="3455"/>
      <c r="J1" s="3455"/>
      <c r="K1" s="3455"/>
      <c r="L1" s="3455"/>
      <c r="M1" s="3455"/>
      <c r="N1" s="3456"/>
      <c r="O1" s="3456"/>
      <c r="P1" s="3456"/>
      <c r="Q1" s="3456"/>
      <c r="R1" s="3456"/>
      <c r="S1" s="3456"/>
      <c r="T1" s="3456"/>
      <c r="U1" s="3456"/>
      <c r="V1" s="3456"/>
      <c r="W1" s="3456"/>
      <c r="X1" s="3456"/>
      <c r="Y1" s="3457"/>
      <c r="AM1" s="1214"/>
      <c r="AN1" s="1214"/>
      <c r="AO1" s="1214"/>
      <c r="AP1" s="1214"/>
      <c r="AQ1" s="1214"/>
      <c r="AR1" s="1214"/>
    </row>
    <row r="2" spans="1:44" s="906" customFormat="1" ht="39.75" customHeight="1">
      <c r="A2" s="3458" t="s">
        <v>41</v>
      </c>
      <c r="B2" s="3459" t="s">
        <v>42</v>
      </c>
      <c r="C2" s="3460" t="s">
        <v>238</v>
      </c>
      <c r="D2" s="3461"/>
      <c r="E2" s="3461"/>
      <c r="F2" s="3461"/>
      <c r="G2" s="3462" t="s">
        <v>43</v>
      </c>
      <c r="H2" s="3464" t="s">
        <v>44</v>
      </c>
      <c r="I2" s="3464"/>
      <c r="J2" s="3464"/>
      <c r="K2" s="3464"/>
      <c r="L2" s="3464"/>
      <c r="M2" s="1361"/>
      <c r="N2" s="3464"/>
      <c r="O2" s="3464"/>
      <c r="P2" s="3464"/>
      <c r="Q2" s="3464"/>
      <c r="R2" s="3464"/>
      <c r="S2" s="3464"/>
      <c r="T2" s="3464"/>
      <c r="U2" s="3464"/>
      <c r="V2" s="3464"/>
      <c r="W2" s="3464"/>
      <c r="X2" s="3464"/>
      <c r="Y2" s="3464"/>
      <c r="Z2" s="1214"/>
      <c r="AA2" s="1214"/>
      <c r="AB2" s="1214"/>
      <c r="AC2" s="1214"/>
      <c r="AD2" s="1214"/>
      <c r="AE2" s="1214"/>
      <c r="AF2" s="1214"/>
      <c r="AG2" s="1214"/>
      <c r="AH2" s="1214"/>
      <c r="AI2" s="1214"/>
      <c r="AJ2" s="1214"/>
      <c r="AK2" s="1214"/>
      <c r="AL2" s="3108" t="s">
        <v>259</v>
      </c>
      <c r="AM2" s="1227"/>
      <c r="AN2" s="1214"/>
      <c r="AO2" s="1214"/>
      <c r="AP2" s="1214"/>
      <c r="AQ2" s="1214"/>
      <c r="AR2" s="1214"/>
    </row>
    <row r="3" spans="1:44" s="906" customFormat="1" ht="12.75" customHeight="1">
      <c r="A3" s="3458"/>
      <c r="B3" s="3459"/>
      <c r="C3" s="3465" t="s">
        <v>110</v>
      </c>
      <c r="D3" s="3465" t="s">
        <v>111</v>
      </c>
      <c r="E3" s="3464" t="s">
        <v>112</v>
      </c>
      <c r="F3" s="3461"/>
      <c r="G3" s="3463"/>
      <c r="H3" s="3462" t="s">
        <v>46</v>
      </c>
      <c r="I3" s="3459" t="s">
        <v>47</v>
      </c>
      <c r="J3" s="3459"/>
      <c r="K3" s="3459"/>
      <c r="L3" s="3459"/>
      <c r="M3" s="3462" t="s">
        <v>48</v>
      </c>
      <c r="N3" s="3459" t="s">
        <v>49</v>
      </c>
      <c r="O3" s="3459"/>
      <c r="P3" s="3459"/>
      <c r="Q3" s="3459" t="s">
        <v>50</v>
      </c>
      <c r="R3" s="3459"/>
      <c r="S3" s="3459"/>
      <c r="T3" s="3459" t="s">
        <v>51</v>
      </c>
      <c r="U3" s="3459"/>
      <c r="V3" s="3459"/>
      <c r="W3" s="3459" t="s">
        <v>52</v>
      </c>
      <c r="X3" s="3459"/>
      <c r="Y3" s="3459"/>
      <c r="Z3" s="1214"/>
      <c r="AA3" s="1214"/>
      <c r="AB3" s="1214"/>
      <c r="AC3" s="1214"/>
      <c r="AD3" s="1214"/>
      <c r="AE3" s="1214"/>
      <c r="AF3" s="1214"/>
      <c r="AG3" s="1214"/>
      <c r="AH3" s="1214"/>
      <c r="AI3" s="1214"/>
      <c r="AJ3" s="1214"/>
      <c r="AK3" s="1214"/>
      <c r="AL3" s="3108"/>
      <c r="AM3" s="1227"/>
      <c r="AN3" s="1214"/>
      <c r="AO3" s="1214"/>
      <c r="AP3" s="1214"/>
      <c r="AQ3" s="1214"/>
      <c r="AR3" s="1214"/>
    </row>
    <row r="4" spans="1:44" s="906" customFormat="1" ht="32.25" customHeight="1">
      <c r="A4" s="3458"/>
      <c r="B4" s="3459"/>
      <c r="C4" s="3463"/>
      <c r="D4" s="3463"/>
      <c r="E4" s="3461"/>
      <c r="F4" s="3461"/>
      <c r="G4" s="3463"/>
      <c r="H4" s="3462"/>
      <c r="I4" s="3462" t="s">
        <v>53</v>
      </c>
      <c r="J4" s="3462" t="s">
        <v>54</v>
      </c>
      <c r="K4" s="3462" t="s">
        <v>55</v>
      </c>
      <c r="L4" s="3462" t="s">
        <v>56</v>
      </c>
      <c r="M4" s="3462"/>
      <c r="N4" s="3459"/>
      <c r="O4" s="3459"/>
      <c r="P4" s="3459"/>
      <c r="Q4" s="3459"/>
      <c r="R4" s="3459"/>
      <c r="S4" s="3459"/>
      <c r="T4" s="3459"/>
      <c r="U4" s="3459"/>
      <c r="V4" s="3459"/>
      <c r="W4" s="3459"/>
      <c r="X4" s="3459"/>
      <c r="Y4" s="3459"/>
      <c r="Z4" s="1214"/>
      <c r="AA4" s="1214"/>
      <c r="AB4" s="1214"/>
      <c r="AC4" s="1214"/>
      <c r="AD4" s="1214"/>
      <c r="AE4" s="1214"/>
      <c r="AF4" s="1214"/>
      <c r="AG4" s="1214"/>
      <c r="AH4" s="1214"/>
      <c r="AI4" s="1214"/>
      <c r="AJ4" s="1214"/>
      <c r="AK4" s="1214"/>
      <c r="AL4" s="3108"/>
      <c r="AM4" s="1227"/>
      <c r="AN4" s="1214"/>
      <c r="AO4" s="1214"/>
      <c r="AP4" s="1214"/>
      <c r="AQ4" s="1214"/>
      <c r="AR4" s="1214"/>
    </row>
    <row r="5" spans="1:44" s="906" customFormat="1" ht="18.75">
      <c r="A5" s="3458"/>
      <c r="B5" s="3459"/>
      <c r="C5" s="3463"/>
      <c r="D5" s="3463"/>
      <c r="E5" s="3462" t="s">
        <v>113</v>
      </c>
      <c r="F5" s="3462" t="s">
        <v>114</v>
      </c>
      <c r="G5" s="3463"/>
      <c r="H5" s="3462"/>
      <c r="I5" s="3462"/>
      <c r="J5" s="3462"/>
      <c r="K5" s="3462"/>
      <c r="L5" s="3462"/>
      <c r="M5" s="3462"/>
      <c r="N5" s="1215">
        <v>1</v>
      </c>
      <c r="O5" s="1215" t="s">
        <v>239</v>
      </c>
      <c r="P5" s="1215" t="s">
        <v>240</v>
      </c>
      <c r="Q5" s="1215">
        <v>3</v>
      </c>
      <c r="R5" s="1215" t="s">
        <v>241</v>
      </c>
      <c r="S5" s="1215" t="s">
        <v>242</v>
      </c>
      <c r="T5" s="1215">
        <v>7</v>
      </c>
      <c r="U5" s="1215">
        <v>8</v>
      </c>
      <c r="V5" s="1215">
        <v>9</v>
      </c>
      <c r="W5" s="1215">
        <v>10</v>
      </c>
      <c r="X5" s="1215">
        <v>11</v>
      </c>
      <c r="Y5" s="1215">
        <v>12</v>
      </c>
      <c r="Z5" s="1214"/>
      <c r="AA5" s="1214"/>
      <c r="AB5" s="1214"/>
      <c r="AC5" s="1214"/>
      <c r="AD5" s="1214"/>
      <c r="AE5" s="1214"/>
      <c r="AF5" s="1214"/>
      <c r="AG5" s="1214"/>
      <c r="AH5" s="1214"/>
      <c r="AI5" s="1214"/>
      <c r="AJ5" s="1214"/>
      <c r="AK5" s="1214"/>
      <c r="AL5" s="3108"/>
      <c r="AM5" s="1228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</row>
    <row r="6" spans="1:44" s="906" customFormat="1" ht="18.75">
      <c r="A6" s="3458"/>
      <c r="B6" s="3459"/>
      <c r="C6" s="3463"/>
      <c r="D6" s="3463"/>
      <c r="E6" s="3463"/>
      <c r="F6" s="3462"/>
      <c r="G6" s="3463"/>
      <c r="H6" s="3462"/>
      <c r="I6" s="3462"/>
      <c r="J6" s="3462"/>
      <c r="K6" s="3462"/>
      <c r="L6" s="3462"/>
      <c r="M6" s="3462"/>
      <c r="N6" s="3459"/>
      <c r="O6" s="3459"/>
      <c r="P6" s="3459"/>
      <c r="Q6" s="3459"/>
      <c r="R6" s="3459"/>
      <c r="S6" s="3459"/>
      <c r="T6" s="3459"/>
      <c r="U6" s="3459"/>
      <c r="V6" s="3459"/>
      <c r="W6" s="3459"/>
      <c r="X6" s="3459"/>
      <c r="Y6" s="3459"/>
      <c r="Z6" s="1214"/>
      <c r="AA6" s="1214"/>
      <c r="AB6" s="1214"/>
      <c r="AC6" s="1214"/>
      <c r="AD6" s="1214"/>
      <c r="AE6" s="1214"/>
      <c r="AF6" s="1214"/>
      <c r="AG6" s="1214"/>
      <c r="AH6" s="1214"/>
      <c r="AI6" s="1214"/>
      <c r="AJ6" s="1214"/>
      <c r="AK6" s="1214"/>
      <c r="AL6" s="3108"/>
      <c r="AM6" s="1227"/>
      <c r="AN6" s="1214"/>
      <c r="AO6" s="1214"/>
      <c r="AP6" s="1214"/>
      <c r="AQ6" s="1214"/>
      <c r="AR6" s="1214"/>
    </row>
    <row r="7" spans="1:44" s="906" customFormat="1" ht="18.75">
      <c r="A7" s="3458"/>
      <c r="B7" s="3459"/>
      <c r="C7" s="3463"/>
      <c r="D7" s="3463"/>
      <c r="E7" s="3463"/>
      <c r="F7" s="3462"/>
      <c r="G7" s="3463"/>
      <c r="H7" s="3462"/>
      <c r="I7" s="3462"/>
      <c r="J7" s="3462"/>
      <c r="K7" s="3462"/>
      <c r="L7" s="3462"/>
      <c r="M7" s="3462"/>
      <c r="N7" s="1215">
        <v>15</v>
      </c>
      <c r="O7" s="1215">
        <v>9</v>
      </c>
      <c r="P7" s="1215"/>
      <c r="Q7" s="1215">
        <v>15</v>
      </c>
      <c r="R7" s="1215">
        <v>9</v>
      </c>
      <c r="S7" s="1215">
        <v>8</v>
      </c>
      <c r="T7" s="1215">
        <v>15</v>
      </c>
      <c r="U7" s="1215">
        <v>9</v>
      </c>
      <c r="V7" s="1215">
        <v>9</v>
      </c>
      <c r="W7" s="1215">
        <v>15</v>
      </c>
      <c r="X7" s="1215">
        <v>9</v>
      </c>
      <c r="Y7" s="1215">
        <v>8</v>
      </c>
      <c r="Z7" s="1214"/>
      <c r="AA7" s="1214"/>
      <c r="AB7" s="1214"/>
      <c r="AC7" s="1214"/>
      <c r="AD7" s="1214"/>
      <c r="AE7" s="1214"/>
      <c r="AF7" s="1214"/>
      <c r="AG7" s="1214"/>
      <c r="AH7" s="1214"/>
      <c r="AI7" s="1214"/>
      <c r="AJ7" s="1214"/>
      <c r="AK7" s="1214"/>
      <c r="AL7" s="3108"/>
      <c r="AM7" s="1227"/>
      <c r="AN7" s="1214"/>
      <c r="AO7" s="1214"/>
      <c r="AP7" s="1214"/>
      <c r="AQ7" s="1214"/>
      <c r="AR7" s="1214"/>
    </row>
    <row r="8" spans="1:238" s="1242" customFormat="1" ht="18.75">
      <c r="A8" s="980" t="s">
        <v>115</v>
      </c>
      <c r="B8" s="1362" t="s">
        <v>203</v>
      </c>
      <c r="C8" s="984" t="s">
        <v>58</v>
      </c>
      <c r="D8" s="1363"/>
      <c r="E8" s="980"/>
      <c r="F8" s="1361"/>
      <c r="G8" s="1364">
        <v>6.5</v>
      </c>
      <c r="H8" s="1266">
        <v>195</v>
      </c>
      <c r="I8" s="984"/>
      <c r="J8" s="984"/>
      <c r="K8" s="984"/>
      <c r="L8" s="984"/>
      <c r="M8" s="984"/>
      <c r="N8" s="984"/>
      <c r="O8" s="984"/>
      <c r="P8" s="984"/>
      <c r="Q8" s="1241"/>
      <c r="R8" s="1241"/>
      <c r="S8" s="1241"/>
      <c r="T8" s="1241"/>
      <c r="U8" s="1241" t="s">
        <v>257</v>
      </c>
      <c r="V8" s="1241" t="s">
        <v>257</v>
      </c>
      <c r="W8" s="1241" t="s">
        <v>257</v>
      </c>
      <c r="X8" s="1241" t="s">
        <v>257</v>
      </c>
      <c r="Y8" s="1241" t="s">
        <v>257</v>
      </c>
      <c r="Z8" s="1241" t="s">
        <v>257</v>
      </c>
      <c r="AA8" s="1241"/>
      <c r="AB8" s="1241"/>
      <c r="AC8" s="1241"/>
      <c r="AD8" s="1241"/>
      <c r="AE8" s="1241"/>
      <c r="AF8" s="1241"/>
      <c r="AG8" s="1241"/>
      <c r="AH8" s="1241"/>
      <c r="AI8" s="1241"/>
      <c r="AJ8" s="1241"/>
      <c r="AK8" s="1241"/>
      <c r="AL8" s="1241"/>
      <c r="AM8" s="1240"/>
      <c r="AN8" s="1240"/>
      <c r="AO8" s="1240"/>
      <c r="AP8" s="1240"/>
      <c r="AQ8" s="1240"/>
      <c r="AR8" s="1240"/>
      <c r="AS8" s="1240"/>
      <c r="AT8" s="1240"/>
      <c r="AU8" s="1240"/>
      <c r="AV8" s="1240"/>
      <c r="AW8" s="1240"/>
      <c r="AX8" s="1240"/>
      <c r="AY8" s="1240"/>
      <c r="AZ8" s="1240"/>
      <c r="BA8" s="1240"/>
      <c r="BB8" s="1240"/>
      <c r="BC8" s="1240"/>
      <c r="BD8" s="1240"/>
      <c r="BE8" s="1240"/>
      <c r="BF8" s="1240"/>
      <c r="BG8" s="1240"/>
      <c r="BH8" s="1240"/>
      <c r="BI8" s="1240"/>
      <c r="BJ8" s="1240"/>
      <c r="BK8" s="1240"/>
      <c r="BL8" s="1240"/>
      <c r="BM8" s="1240"/>
      <c r="BN8" s="1240"/>
      <c r="BO8" s="1240"/>
      <c r="BP8" s="1240"/>
      <c r="BQ8" s="1240"/>
      <c r="BR8" s="1240"/>
      <c r="BS8" s="1240"/>
      <c r="BT8" s="1240"/>
      <c r="BU8" s="1240"/>
      <c r="BV8" s="1240"/>
      <c r="BW8" s="1240"/>
      <c r="BX8" s="1240"/>
      <c r="BY8" s="1240"/>
      <c r="BZ8" s="1240"/>
      <c r="CA8" s="1240"/>
      <c r="CB8" s="1240"/>
      <c r="CC8" s="1240"/>
      <c r="CD8" s="1240"/>
      <c r="CE8" s="1240"/>
      <c r="CF8" s="1240"/>
      <c r="CG8" s="1240"/>
      <c r="CH8" s="1240"/>
      <c r="CI8" s="1240"/>
      <c r="CJ8" s="1240"/>
      <c r="CK8" s="1240"/>
      <c r="CL8" s="1240"/>
      <c r="CM8" s="1240"/>
      <c r="CN8" s="1240"/>
      <c r="CO8" s="1240"/>
      <c r="CP8" s="1240"/>
      <c r="CQ8" s="1240"/>
      <c r="CR8" s="1240"/>
      <c r="CS8" s="1240"/>
      <c r="CT8" s="1240"/>
      <c r="CU8" s="1240"/>
      <c r="CV8" s="1240"/>
      <c r="CW8" s="1240"/>
      <c r="CX8" s="1240"/>
      <c r="CY8" s="1240"/>
      <c r="CZ8" s="1240"/>
      <c r="DA8" s="1240"/>
      <c r="DB8" s="1240"/>
      <c r="DC8" s="1240"/>
      <c r="DD8" s="1240"/>
      <c r="DE8" s="1240"/>
      <c r="DF8" s="1240"/>
      <c r="DG8" s="1240"/>
      <c r="DH8" s="1240"/>
      <c r="DI8" s="1240"/>
      <c r="DJ8" s="1240"/>
      <c r="DK8" s="1240"/>
      <c r="DL8" s="1240"/>
      <c r="DM8" s="1240"/>
      <c r="DN8" s="1240"/>
      <c r="DO8" s="1240"/>
      <c r="DP8" s="1240"/>
      <c r="DQ8" s="1240"/>
      <c r="DR8" s="1240"/>
      <c r="DS8" s="1240"/>
      <c r="DT8" s="1240"/>
      <c r="DU8" s="1240"/>
      <c r="DV8" s="1240"/>
      <c r="DW8" s="1240"/>
      <c r="DX8" s="1240"/>
      <c r="DY8" s="1240"/>
      <c r="DZ8" s="1240"/>
      <c r="EA8" s="1240"/>
      <c r="EB8" s="1240"/>
      <c r="EC8" s="1240"/>
      <c r="ED8" s="1240"/>
      <c r="EE8" s="1240"/>
      <c r="EF8" s="1240"/>
      <c r="EG8" s="1240"/>
      <c r="EH8" s="1240"/>
      <c r="EI8" s="1240"/>
      <c r="EJ8" s="1240"/>
      <c r="EK8" s="1240"/>
      <c r="EL8" s="1240"/>
      <c r="EM8" s="1240"/>
      <c r="EN8" s="1240"/>
      <c r="EO8" s="1240"/>
      <c r="EP8" s="1240"/>
      <c r="EQ8" s="1240"/>
      <c r="ER8" s="1240"/>
      <c r="ES8" s="1240"/>
      <c r="ET8" s="1240"/>
      <c r="EU8" s="1240"/>
      <c r="EV8" s="1240"/>
      <c r="EW8" s="1240"/>
      <c r="EX8" s="1240"/>
      <c r="EY8" s="1240"/>
      <c r="EZ8" s="1240"/>
      <c r="FA8" s="1240"/>
      <c r="FB8" s="1240"/>
      <c r="FC8" s="1240"/>
      <c r="FD8" s="1240"/>
      <c r="FE8" s="1240"/>
      <c r="FF8" s="1240"/>
      <c r="FG8" s="1240"/>
      <c r="FH8" s="1240"/>
      <c r="FI8" s="1240"/>
      <c r="FJ8" s="1240"/>
      <c r="FK8" s="1240"/>
      <c r="FL8" s="1240"/>
      <c r="FM8" s="1240"/>
      <c r="FN8" s="1240"/>
      <c r="FO8" s="1240"/>
      <c r="FP8" s="1240"/>
      <c r="FQ8" s="1240"/>
      <c r="FR8" s="1240"/>
      <c r="FS8" s="1240"/>
      <c r="FT8" s="1240"/>
      <c r="FU8" s="1240"/>
      <c r="FV8" s="1240"/>
      <c r="FW8" s="1240"/>
      <c r="FX8" s="1240"/>
      <c r="FY8" s="1240"/>
      <c r="FZ8" s="1240"/>
      <c r="GA8" s="1240"/>
      <c r="GB8" s="1240"/>
      <c r="GC8" s="1240"/>
      <c r="GD8" s="1240"/>
      <c r="GE8" s="1240"/>
      <c r="GF8" s="1240"/>
      <c r="GG8" s="1240"/>
      <c r="GH8" s="1240"/>
      <c r="GI8" s="1240"/>
      <c r="GJ8" s="1240"/>
      <c r="GK8" s="1240"/>
      <c r="GL8" s="1240"/>
      <c r="GM8" s="1240"/>
      <c r="GN8" s="1240"/>
      <c r="GO8" s="1240"/>
      <c r="GP8" s="1240"/>
      <c r="GQ8" s="1240"/>
      <c r="GR8" s="1240"/>
      <c r="GS8" s="1240"/>
      <c r="GT8" s="1240"/>
      <c r="GU8" s="1240"/>
      <c r="GV8" s="1240"/>
      <c r="GW8" s="1240"/>
      <c r="GX8" s="1240"/>
      <c r="GY8" s="1240"/>
      <c r="GZ8" s="1240"/>
      <c r="HA8" s="1240"/>
      <c r="HB8" s="1240"/>
      <c r="HC8" s="1240"/>
      <c r="HD8" s="1240"/>
      <c r="HE8" s="1240"/>
      <c r="HF8" s="1240"/>
      <c r="HG8" s="1240"/>
      <c r="HH8" s="1240"/>
      <c r="HI8" s="1240"/>
      <c r="HJ8" s="1240"/>
      <c r="HK8" s="1240"/>
      <c r="HL8" s="1240"/>
      <c r="HM8" s="1240"/>
      <c r="HN8" s="1240"/>
      <c r="HO8" s="1240"/>
      <c r="HP8" s="1240"/>
      <c r="HQ8" s="1240"/>
      <c r="HR8" s="1240"/>
      <c r="HS8" s="1240"/>
      <c r="HT8" s="1240"/>
      <c r="HU8" s="1240"/>
      <c r="HV8" s="1240"/>
      <c r="HW8" s="1240"/>
      <c r="HX8" s="1240"/>
      <c r="HY8" s="1240"/>
      <c r="HZ8" s="1240"/>
      <c r="IA8" s="1240"/>
      <c r="IB8" s="1240"/>
      <c r="IC8" s="1240"/>
      <c r="ID8" s="1240"/>
    </row>
    <row r="9" spans="1:238" s="1242" customFormat="1" ht="18.75">
      <c r="A9" s="980"/>
      <c r="B9" s="1365" t="s">
        <v>64</v>
      </c>
      <c r="C9" s="984"/>
      <c r="D9" s="1363"/>
      <c r="E9" s="980"/>
      <c r="F9" s="1361"/>
      <c r="G9" s="1364"/>
      <c r="H9" s="1266"/>
      <c r="I9" s="1266"/>
      <c r="J9" s="1266"/>
      <c r="K9" s="1266"/>
      <c r="L9" s="1266"/>
      <c r="M9" s="1270"/>
      <c r="N9" s="1250" t="s">
        <v>65</v>
      </c>
      <c r="O9" s="1250" t="s">
        <v>65</v>
      </c>
      <c r="P9" s="1250" t="s">
        <v>65</v>
      </c>
      <c r="Q9" s="1250" t="s">
        <v>65</v>
      </c>
      <c r="R9" s="1250" t="s">
        <v>65</v>
      </c>
      <c r="S9" s="1241"/>
      <c r="T9" s="1241"/>
      <c r="U9" s="1241" t="s">
        <v>257</v>
      </c>
      <c r="V9" s="1241" t="s">
        <v>257</v>
      </c>
      <c r="W9" s="1241" t="s">
        <v>257</v>
      </c>
      <c r="X9" s="1241" t="s">
        <v>257</v>
      </c>
      <c r="Y9" s="1241" t="s">
        <v>257</v>
      </c>
      <c r="Z9" s="1241" t="s">
        <v>258</v>
      </c>
      <c r="AA9" s="1241"/>
      <c r="AB9" s="1241"/>
      <c r="AC9" s="1241"/>
      <c r="AD9" s="1241"/>
      <c r="AE9" s="1241"/>
      <c r="AF9" s="1241"/>
      <c r="AG9" s="1241"/>
      <c r="AH9" s="1241"/>
      <c r="AI9" s="1241"/>
      <c r="AJ9" s="1241"/>
      <c r="AK9" s="1241"/>
      <c r="AL9" s="1241"/>
      <c r="AM9" s="1240"/>
      <c r="AN9" s="1240"/>
      <c r="AO9" s="1240"/>
      <c r="AP9" s="1240"/>
      <c r="AQ9" s="1240"/>
      <c r="AR9" s="1240"/>
      <c r="AS9" s="1240"/>
      <c r="AT9" s="1240"/>
      <c r="AU9" s="1240"/>
      <c r="AV9" s="1240"/>
      <c r="AW9" s="1240"/>
      <c r="AX9" s="1240"/>
      <c r="AY9" s="1240"/>
      <c r="AZ9" s="1240"/>
      <c r="BA9" s="1240"/>
      <c r="BB9" s="1240"/>
      <c r="BC9" s="1240"/>
      <c r="BD9" s="1240"/>
      <c r="BE9" s="1240"/>
      <c r="BF9" s="1240"/>
      <c r="BG9" s="1240"/>
      <c r="BH9" s="1240"/>
      <c r="BI9" s="1240"/>
      <c r="BJ9" s="1240"/>
      <c r="BK9" s="1240"/>
      <c r="BL9" s="1240"/>
      <c r="BM9" s="1240"/>
      <c r="BN9" s="1240"/>
      <c r="BO9" s="1240"/>
      <c r="BP9" s="1240"/>
      <c r="BQ9" s="1240"/>
      <c r="BR9" s="1240"/>
      <c r="BS9" s="1240"/>
      <c r="BT9" s="1240"/>
      <c r="BU9" s="1240"/>
      <c r="BV9" s="1240"/>
      <c r="BW9" s="1240"/>
      <c r="BX9" s="1240"/>
      <c r="BY9" s="1240"/>
      <c r="BZ9" s="1240"/>
      <c r="CA9" s="1240"/>
      <c r="CB9" s="1240"/>
      <c r="CC9" s="1240"/>
      <c r="CD9" s="1240"/>
      <c r="CE9" s="1240"/>
      <c r="CF9" s="1240"/>
      <c r="CG9" s="1240"/>
      <c r="CH9" s="1240"/>
      <c r="CI9" s="1240"/>
      <c r="CJ9" s="1240"/>
      <c r="CK9" s="1240"/>
      <c r="CL9" s="1240"/>
      <c r="CM9" s="1240"/>
      <c r="CN9" s="1240"/>
      <c r="CO9" s="1240"/>
      <c r="CP9" s="1240"/>
      <c r="CQ9" s="1240"/>
      <c r="CR9" s="1240"/>
      <c r="CS9" s="1240"/>
      <c r="CT9" s="1240"/>
      <c r="CU9" s="1240"/>
      <c r="CV9" s="1240"/>
      <c r="CW9" s="1240"/>
      <c r="CX9" s="1240"/>
      <c r="CY9" s="1240"/>
      <c r="CZ9" s="1240"/>
      <c r="DA9" s="1240"/>
      <c r="DB9" s="1240"/>
      <c r="DC9" s="1240"/>
      <c r="DD9" s="1240"/>
      <c r="DE9" s="1240"/>
      <c r="DF9" s="1240"/>
      <c r="DG9" s="1240"/>
      <c r="DH9" s="1240"/>
      <c r="DI9" s="1240"/>
      <c r="DJ9" s="1240"/>
      <c r="DK9" s="1240"/>
      <c r="DL9" s="1240"/>
      <c r="DM9" s="1240"/>
      <c r="DN9" s="1240"/>
      <c r="DO9" s="1240"/>
      <c r="DP9" s="1240"/>
      <c r="DQ9" s="1240"/>
      <c r="DR9" s="1240"/>
      <c r="DS9" s="1240"/>
      <c r="DT9" s="1240"/>
      <c r="DU9" s="1240"/>
      <c r="DV9" s="1240"/>
      <c r="DW9" s="1240"/>
      <c r="DX9" s="1240"/>
      <c r="DY9" s="1240"/>
      <c r="DZ9" s="1240"/>
      <c r="EA9" s="1240"/>
      <c r="EB9" s="1240"/>
      <c r="EC9" s="1240"/>
      <c r="ED9" s="1240"/>
      <c r="EE9" s="1240"/>
      <c r="EF9" s="1240"/>
      <c r="EG9" s="1240"/>
      <c r="EH9" s="1240"/>
      <c r="EI9" s="1240"/>
      <c r="EJ9" s="1240"/>
      <c r="EK9" s="1240"/>
      <c r="EL9" s="1240"/>
      <c r="EM9" s="1240"/>
      <c r="EN9" s="1240"/>
      <c r="EO9" s="1240"/>
      <c r="EP9" s="1240"/>
      <c r="EQ9" s="1240"/>
      <c r="ER9" s="1240"/>
      <c r="ES9" s="1240"/>
      <c r="ET9" s="1240"/>
      <c r="EU9" s="1240"/>
      <c r="EV9" s="1240"/>
      <c r="EW9" s="1240"/>
      <c r="EX9" s="1240"/>
      <c r="EY9" s="1240"/>
      <c r="EZ9" s="1240"/>
      <c r="FA9" s="1240"/>
      <c r="FB9" s="1240"/>
      <c r="FC9" s="1240"/>
      <c r="FD9" s="1240"/>
      <c r="FE9" s="1240"/>
      <c r="FF9" s="1240"/>
      <c r="FG9" s="1240"/>
      <c r="FH9" s="1240"/>
      <c r="FI9" s="1240"/>
      <c r="FJ9" s="1240"/>
      <c r="FK9" s="1240"/>
      <c r="FL9" s="1240"/>
      <c r="FM9" s="1240"/>
      <c r="FN9" s="1240"/>
      <c r="FO9" s="1240"/>
      <c r="FP9" s="1240"/>
      <c r="FQ9" s="1240"/>
      <c r="FR9" s="1240"/>
      <c r="FS9" s="1240"/>
      <c r="FT9" s="1240"/>
      <c r="FU9" s="1240"/>
      <c r="FV9" s="1240"/>
      <c r="FW9" s="1240"/>
      <c r="FX9" s="1240"/>
      <c r="FY9" s="1240"/>
      <c r="FZ9" s="1240"/>
      <c r="GA9" s="1240"/>
      <c r="GB9" s="1240"/>
      <c r="GC9" s="1240"/>
      <c r="GD9" s="1240"/>
      <c r="GE9" s="1240"/>
      <c r="GF9" s="1240"/>
      <c r="GG9" s="1240"/>
      <c r="GH9" s="1240"/>
      <c r="GI9" s="1240"/>
      <c r="GJ9" s="1240"/>
      <c r="GK9" s="1240"/>
      <c r="GL9" s="1240"/>
      <c r="GM9" s="1240"/>
      <c r="GN9" s="1240"/>
      <c r="GO9" s="1240"/>
      <c r="GP9" s="1240"/>
      <c r="GQ9" s="1240"/>
      <c r="GR9" s="1240"/>
      <c r="GS9" s="1240"/>
      <c r="GT9" s="1240"/>
      <c r="GU9" s="1240"/>
      <c r="GV9" s="1240"/>
      <c r="GW9" s="1240"/>
      <c r="GX9" s="1240"/>
      <c r="GY9" s="1240"/>
      <c r="GZ9" s="1240"/>
      <c r="HA9" s="1240"/>
      <c r="HB9" s="1240"/>
      <c r="HC9" s="1240"/>
      <c r="HD9" s="1240"/>
      <c r="HE9" s="1240"/>
      <c r="HF9" s="1240"/>
      <c r="HG9" s="1240"/>
      <c r="HH9" s="1240"/>
      <c r="HI9" s="1240"/>
      <c r="HJ9" s="1240"/>
      <c r="HK9" s="1240"/>
      <c r="HL9" s="1240"/>
      <c r="HM9" s="1240"/>
      <c r="HN9" s="1240"/>
      <c r="HO9" s="1240"/>
      <c r="HP9" s="1240"/>
      <c r="HQ9" s="1240"/>
      <c r="HR9" s="1240"/>
      <c r="HS9" s="1240"/>
      <c r="HT9" s="1240"/>
      <c r="HU9" s="1240"/>
      <c r="HV9" s="1240"/>
      <c r="HW9" s="1240"/>
      <c r="HX9" s="1240"/>
      <c r="HY9" s="1240"/>
      <c r="HZ9" s="1240"/>
      <c r="IA9" s="1240"/>
      <c r="IB9" s="1240"/>
      <c r="IC9" s="1240"/>
      <c r="ID9" s="1240"/>
    </row>
    <row r="10" spans="1:238" s="1242" customFormat="1" ht="43.5" customHeight="1">
      <c r="A10" s="980" t="s">
        <v>236</v>
      </c>
      <c r="B10" s="1274" t="s">
        <v>68</v>
      </c>
      <c r="C10" s="1275"/>
      <c r="D10" s="1275" t="s">
        <v>243</v>
      </c>
      <c r="E10" s="1275"/>
      <c r="F10" s="1275"/>
      <c r="G10" s="1270">
        <v>4.5</v>
      </c>
      <c r="H10" s="1275">
        <v>135</v>
      </c>
      <c r="I10" s="1275">
        <v>60</v>
      </c>
      <c r="J10" s="1275"/>
      <c r="K10" s="1275"/>
      <c r="L10" s="1275">
        <v>60</v>
      </c>
      <c r="M10" s="1275">
        <v>75</v>
      </c>
      <c r="N10" s="1275" t="s">
        <v>219</v>
      </c>
      <c r="O10" s="1275" t="s">
        <v>219</v>
      </c>
      <c r="P10" s="1275" t="s">
        <v>219</v>
      </c>
      <c r="Q10" s="1275"/>
      <c r="R10" s="1275"/>
      <c r="S10" s="1275"/>
      <c r="T10" s="1241"/>
      <c r="U10" s="1241" t="s">
        <v>257</v>
      </c>
      <c r="V10" s="1241" t="s">
        <v>257</v>
      </c>
      <c r="W10" s="1241" t="s">
        <v>257</v>
      </c>
      <c r="X10" s="1241" t="s">
        <v>258</v>
      </c>
      <c r="Y10" s="1241" t="s">
        <v>258</v>
      </c>
      <c r="Z10" s="1241" t="s">
        <v>258</v>
      </c>
      <c r="AA10" s="1241"/>
      <c r="AB10" s="1241"/>
      <c r="AC10" s="1241"/>
      <c r="AD10" s="1241"/>
      <c r="AE10" s="1241"/>
      <c r="AF10" s="1241"/>
      <c r="AG10" s="1241"/>
      <c r="AH10" s="1241"/>
      <c r="AI10" s="1241"/>
      <c r="AJ10" s="1241"/>
      <c r="AK10" s="1241"/>
      <c r="AL10" s="1241"/>
      <c r="AM10" s="1240"/>
      <c r="AN10" s="1240"/>
      <c r="AO10" s="1240"/>
      <c r="AP10" s="1240"/>
      <c r="AQ10" s="1240"/>
      <c r="AR10" s="1240"/>
      <c r="AS10" s="1240"/>
      <c r="AT10" s="1240"/>
      <c r="AU10" s="1240"/>
      <c r="AV10" s="1240"/>
      <c r="AW10" s="1240"/>
      <c r="AX10" s="1240"/>
      <c r="AY10" s="1240"/>
      <c r="AZ10" s="1240"/>
      <c r="BA10" s="1240"/>
      <c r="BB10" s="1240"/>
      <c r="BC10" s="1240"/>
      <c r="BD10" s="1240"/>
      <c r="BE10" s="1240"/>
      <c r="BF10" s="1240"/>
      <c r="BG10" s="1240"/>
      <c r="BH10" s="1240"/>
      <c r="BI10" s="1240"/>
      <c r="BJ10" s="1240"/>
      <c r="BK10" s="1240"/>
      <c r="BL10" s="1240"/>
      <c r="BM10" s="1240"/>
      <c r="BN10" s="1240"/>
      <c r="BO10" s="1240"/>
      <c r="BP10" s="1240"/>
      <c r="BQ10" s="1240"/>
      <c r="BR10" s="1240"/>
      <c r="BS10" s="1240"/>
      <c r="BT10" s="1240"/>
      <c r="BU10" s="1240"/>
      <c r="BV10" s="1240"/>
      <c r="BW10" s="1240"/>
      <c r="BX10" s="1240"/>
      <c r="BY10" s="1240"/>
      <c r="BZ10" s="1240"/>
      <c r="CA10" s="1240"/>
      <c r="CB10" s="1240"/>
      <c r="CC10" s="1240"/>
      <c r="CD10" s="1240"/>
      <c r="CE10" s="1240"/>
      <c r="CF10" s="1240"/>
      <c r="CG10" s="1240"/>
      <c r="CH10" s="1240"/>
      <c r="CI10" s="1240"/>
      <c r="CJ10" s="1240"/>
      <c r="CK10" s="1240"/>
      <c r="CL10" s="1240"/>
      <c r="CM10" s="1240"/>
      <c r="CN10" s="1240"/>
      <c r="CO10" s="1240"/>
      <c r="CP10" s="1240"/>
      <c r="CQ10" s="1240"/>
      <c r="CR10" s="1240"/>
      <c r="CS10" s="1240"/>
      <c r="CT10" s="1240"/>
      <c r="CU10" s="1240"/>
      <c r="CV10" s="1240"/>
      <c r="CW10" s="1240"/>
      <c r="CX10" s="1240"/>
      <c r="CY10" s="1240"/>
      <c r="CZ10" s="1240"/>
      <c r="DA10" s="1240"/>
      <c r="DB10" s="1240"/>
      <c r="DC10" s="1240"/>
      <c r="DD10" s="1240"/>
      <c r="DE10" s="1240"/>
      <c r="DF10" s="1240"/>
      <c r="DG10" s="1240"/>
      <c r="DH10" s="1240"/>
      <c r="DI10" s="1240"/>
      <c r="DJ10" s="1240"/>
      <c r="DK10" s="1240"/>
      <c r="DL10" s="1240"/>
      <c r="DM10" s="1240"/>
      <c r="DN10" s="1240"/>
      <c r="DO10" s="1240"/>
      <c r="DP10" s="1240"/>
      <c r="DQ10" s="1240"/>
      <c r="DR10" s="1240"/>
      <c r="DS10" s="1240"/>
      <c r="DT10" s="1240"/>
      <c r="DU10" s="1240"/>
      <c r="DV10" s="1240"/>
      <c r="DW10" s="1240"/>
      <c r="DX10" s="1240"/>
      <c r="DY10" s="1240"/>
      <c r="DZ10" s="1240"/>
      <c r="EA10" s="1240"/>
      <c r="EB10" s="1240"/>
      <c r="EC10" s="1240"/>
      <c r="ED10" s="1240"/>
      <c r="EE10" s="1240"/>
      <c r="EF10" s="1240"/>
      <c r="EG10" s="1240"/>
      <c r="EH10" s="1240"/>
      <c r="EI10" s="1240"/>
      <c r="EJ10" s="1240"/>
      <c r="EK10" s="1240"/>
      <c r="EL10" s="1240"/>
      <c r="EM10" s="1240"/>
      <c r="EN10" s="1240"/>
      <c r="EO10" s="1240"/>
      <c r="EP10" s="1240"/>
      <c r="EQ10" s="1240"/>
      <c r="ER10" s="1240"/>
      <c r="ES10" s="1240"/>
      <c r="ET10" s="1240"/>
      <c r="EU10" s="1240"/>
      <c r="EV10" s="1240"/>
      <c r="EW10" s="1240"/>
      <c r="EX10" s="1240"/>
      <c r="EY10" s="1240"/>
      <c r="EZ10" s="1240"/>
      <c r="FA10" s="1240"/>
      <c r="FB10" s="1240"/>
      <c r="FC10" s="1240"/>
      <c r="FD10" s="1240"/>
      <c r="FE10" s="1240"/>
      <c r="FF10" s="1240"/>
      <c r="FG10" s="1240"/>
      <c r="FH10" s="1240"/>
      <c r="FI10" s="1240"/>
      <c r="FJ10" s="1240"/>
      <c r="FK10" s="1240"/>
      <c r="FL10" s="1240"/>
      <c r="FM10" s="1240"/>
      <c r="FN10" s="1240"/>
      <c r="FO10" s="1240"/>
      <c r="FP10" s="1240"/>
      <c r="FQ10" s="1240"/>
      <c r="FR10" s="1240"/>
      <c r="FS10" s="1240"/>
      <c r="FT10" s="1240"/>
      <c r="FU10" s="1240"/>
      <c r="FV10" s="1240"/>
      <c r="FW10" s="1240"/>
      <c r="FX10" s="1240"/>
      <c r="FY10" s="1240"/>
      <c r="FZ10" s="1240"/>
      <c r="GA10" s="1240"/>
      <c r="GB10" s="1240"/>
      <c r="GC10" s="1240"/>
      <c r="GD10" s="1240"/>
      <c r="GE10" s="1240"/>
      <c r="GF10" s="1240"/>
      <c r="GG10" s="1240"/>
      <c r="GH10" s="1240"/>
      <c r="GI10" s="1240"/>
      <c r="GJ10" s="1240"/>
      <c r="GK10" s="1240"/>
      <c r="GL10" s="1240"/>
      <c r="GM10" s="1240"/>
      <c r="GN10" s="1240"/>
      <c r="GO10" s="1240"/>
      <c r="GP10" s="1240"/>
      <c r="GQ10" s="1240"/>
      <c r="GR10" s="1240"/>
      <c r="GS10" s="1240"/>
      <c r="GT10" s="1240"/>
      <c r="GU10" s="1240"/>
      <c r="GV10" s="1240"/>
      <c r="GW10" s="1240"/>
      <c r="GX10" s="1240"/>
      <c r="GY10" s="1240"/>
      <c r="GZ10" s="1240"/>
      <c r="HA10" s="1240"/>
      <c r="HB10" s="1240"/>
      <c r="HC10" s="1240"/>
      <c r="HD10" s="1240"/>
      <c r="HE10" s="1240"/>
      <c r="HF10" s="1240"/>
      <c r="HG10" s="1240"/>
      <c r="HH10" s="1240"/>
      <c r="HI10" s="1240"/>
      <c r="HJ10" s="1240"/>
      <c r="HK10" s="1240"/>
      <c r="HL10" s="1240"/>
      <c r="HM10" s="1240"/>
      <c r="HN10" s="1240"/>
      <c r="HO10" s="1240"/>
      <c r="HP10" s="1240"/>
      <c r="HQ10" s="1240"/>
      <c r="HR10" s="1240"/>
      <c r="HS10" s="1240"/>
      <c r="HT10" s="1240"/>
      <c r="HU10" s="1240"/>
      <c r="HV10" s="1240"/>
      <c r="HW10" s="1240"/>
      <c r="HX10" s="1240"/>
      <c r="HY10" s="1240"/>
      <c r="HZ10" s="1240"/>
      <c r="IA10" s="1240"/>
      <c r="IB10" s="1240"/>
      <c r="IC10" s="1240"/>
      <c r="ID10" s="1240"/>
    </row>
    <row r="11" spans="1:238" s="1242" customFormat="1" ht="18.75">
      <c r="A11" s="1366" t="s">
        <v>131</v>
      </c>
      <c r="B11" s="1342" t="s">
        <v>100</v>
      </c>
      <c r="C11" s="1367"/>
      <c r="D11" s="1367"/>
      <c r="E11" s="1367"/>
      <c r="F11" s="1367"/>
      <c r="G11" s="1368">
        <v>3</v>
      </c>
      <c r="H11" s="1367">
        <v>90</v>
      </c>
      <c r="I11" s="1346"/>
      <c r="J11" s="1346"/>
      <c r="K11" s="1343"/>
      <c r="L11" s="1343"/>
      <c r="M11" s="1347"/>
      <c r="N11" s="1367"/>
      <c r="O11" s="1367"/>
      <c r="P11" s="1348"/>
      <c r="Q11" s="1369"/>
      <c r="R11" s="1369"/>
      <c r="S11" s="1369"/>
      <c r="T11" s="1241"/>
      <c r="U11" s="1241" t="s">
        <v>258</v>
      </c>
      <c r="V11" s="1241" t="s">
        <v>258</v>
      </c>
      <c r="W11" s="1241" t="s">
        <v>257</v>
      </c>
      <c r="X11" s="1241" t="s">
        <v>258</v>
      </c>
      <c r="Y11" s="1241" t="s">
        <v>258</v>
      </c>
      <c r="Z11" s="1241" t="s">
        <v>258</v>
      </c>
      <c r="AA11" s="1241"/>
      <c r="AB11" s="1241"/>
      <c r="AC11" s="1241"/>
      <c r="AD11" s="1241"/>
      <c r="AE11" s="1241"/>
      <c r="AF11" s="1241"/>
      <c r="AG11" s="1241"/>
      <c r="AH11" s="1241"/>
      <c r="AI11" s="1241"/>
      <c r="AJ11" s="1241"/>
      <c r="AK11" s="1241"/>
      <c r="AL11" s="1241"/>
      <c r="AM11" s="1240"/>
      <c r="AN11" s="1240"/>
      <c r="AO11" s="1240"/>
      <c r="AP11" s="1240"/>
      <c r="AQ11" s="1240"/>
      <c r="AR11" s="1240"/>
      <c r="AS11" s="1240"/>
      <c r="AT11" s="1240"/>
      <c r="AU11" s="1240"/>
      <c r="AV11" s="1240"/>
      <c r="AW11" s="1240"/>
      <c r="AX11" s="1240"/>
      <c r="AY11" s="1240"/>
      <c r="AZ11" s="1240"/>
      <c r="BA11" s="1240"/>
      <c r="BB11" s="1240"/>
      <c r="BC11" s="1240"/>
      <c r="BD11" s="1240"/>
      <c r="BE11" s="1240"/>
      <c r="BF11" s="1240"/>
      <c r="BG11" s="1240"/>
      <c r="BH11" s="1240"/>
      <c r="BI11" s="1240"/>
      <c r="BJ11" s="1240"/>
      <c r="BK11" s="1240"/>
      <c r="BL11" s="1240"/>
      <c r="BM11" s="1240"/>
      <c r="BN11" s="1240"/>
      <c r="BO11" s="1240"/>
      <c r="BP11" s="1240"/>
      <c r="BQ11" s="1240"/>
      <c r="BR11" s="1240"/>
      <c r="BS11" s="1240"/>
      <c r="BT11" s="1240"/>
      <c r="BU11" s="1240"/>
      <c r="BV11" s="1240"/>
      <c r="BW11" s="1240"/>
      <c r="BX11" s="1240"/>
      <c r="BY11" s="1240"/>
      <c r="BZ11" s="1240"/>
      <c r="CA11" s="1240"/>
      <c r="CB11" s="1240"/>
      <c r="CC11" s="1240"/>
      <c r="CD11" s="1240"/>
      <c r="CE11" s="1240"/>
      <c r="CF11" s="1240"/>
      <c r="CG11" s="1240"/>
      <c r="CH11" s="1240"/>
      <c r="CI11" s="1240"/>
      <c r="CJ11" s="1240"/>
      <c r="CK11" s="1240"/>
      <c r="CL11" s="1240"/>
      <c r="CM11" s="1240"/>
      <c r="CN11" s="1240"/>
      <c r="CO11" s="1240"/>
      <c r="CP11" s="1240"/>
      <c r="CQ11" s="1240"/>
      <c r="CR11" s="1240"/>
      <c r="CS11" s="1240"/>
      <c r="CT11" s="1240"/>
      <c r="CU11" s="1240"/>
      <c r="CV11" s="1240"/>
      <c r="CW11" s="1240"/>
      <c r="CX11" s="1240"/>
      <c r="CY11" s="1240"/>
      <c r="CZ11" s="1240"/>
      <c r="DA11" s="1240"/>
      <c r="DB11" s="1240"/>
      <c r="DC11" s="1240"/>
      <c r="DD11" s="1240"/>
      <c r="DE11" s="1240"/>
      <c r="DF11" s="1240"/>
      <c r="DG11" s="1240"/>
      <c r="DH11" s="1240"/>
      <c r="DI11" s="1240"/>
      <c r="DJ11" s="1240"/>
      <c r="DK11" s="1240"/>
      <c r="DL11" s="1240"/>
      <c r="DM11" s="1240"/>
      <c r="DN11" s="1240"/>
      <c r="DO11" s="1240"/>
      <c r="DP11" s="1240"/>
      <c r="DQ11" s="1240"/>
      <c r="DR11" s="1240"/>
      <c r="DS11" s="1240"/>
      <c r="DT11" s="1240"/>
      <c r="DU11" s="1240"/>
      <c r="DV11" s="1240"/>
      <c r="DW11" s="1240"/>
      <c r="DX11" s="1240"/>
      <c r="DY11" s="1240"/>
      <c r="DZ11" s="1240"/>
      <c r="EA11" s="1240"/>
      <c r="EB11" s="1240"/>
      <c r="EC11" s="1240"/>
      <c r="ED11" s="1240"/>
      <c r="EE11" s="1240"/>
      <c r="EF11" s="1240"/>
      <c r="EG11" s="1240"/>
      <c r="EH11" s="1240"/>
      <c r="EI11" s="1240"/>
      <c r="EJ11" s="1240"/>
      <c r="EK11" s="1240"/>
      <c r="EL11" s="1240"/>
      <c r="EM11" s="1240"/>
      <c r="EN11" s="1240"/>
      <c r="EO11" s="1240"/>
      <c r="EP11" s="1240"/>
      <c r="EQ11" s="1240"/>
      <c r="ER11" s="1240"/>
      <c r="ES11" s="1240"/>
      <c r="ET11" s="1240"/>
      <c r="EU11" s="1240"/>
      <c r="EV11" s="1240"/>
      <c r="EW11" s="1240"/>
      <c r="EX11" s="1240"/>
      <c r="EY11" s="1240"/>
      <c r="EZ11" s="1240"/>
      <c r="FA11" s="1240"/>
      <c r="FB11" s="1240"/>
      <c r="FC11" s="1240"/>
      <c r="FD11" s="1240"/>
      <c r="FE11" s="1240"/>
      <c r="FF11" s="1240"/>
      <c r="FG11" s="1240"/>
      <c r="FH11" s="1240"/>
      <c r="FI11" s="1240"/>
      <c r="FJ11" s="1240"/>
      <c r="FK11" s="1240"/>
      <c r="FL11" s="1240"/>
      <c r="FM11" s="1240"/>
      <c r="FN11" s="1240"/>
      <c r="FO11" s="1240"/>
      <c r="FP11" s="1240"/>
      <c r="FQ11" s="1240"/>
      <c r="FR11" s="1240"/>
      <c r="FS11" s="1240"/>
      <c r="FT11" s="1240"/>
      <c r="FU11" s="1240"/>
      <c r="FV11" s="1240"/>
      <c r="FW11" s="1240"/>
      <c r="FX11" s="1240"/>
      <c r="FY11" s="1240"/>
      <c r="FZ11" s="1240"/>
      <c r="GA11" s="1240"/>
      <c r="GB11" s="1240"/>
      <c r="GC11" s="1240"/>
      <c r="GD11" s="1240"/>
      <c r="GE11" s="1240"/>
      <c r="GF11" s="1240"/>
      <c r="GG11" s="1240"/>
      <c r="GH11" s="1240"/>
      <c r="GI11" s="1240"/>
      <c r="GJ11" s="1240"/>
      <c r="GK11" s="1240"/>
      <c r="GL11" s="1240"/>
      <c r="GM11" s="1240"/>
      <c r="GN11" s="1240"/>
      <c r="GO11" s="1240"/>
      <c r="GP11" s="1240"/>
      <c r="GQ11" s="1240"/>
      <c r="GR11" s="1240"/>
      <c r="GS11" s="1240"/>
      <c r="GT11" s="1240"/>
      <c r="GU11" s="1240"/>
      <c r="GV11" s="1240"/>
      <c r="GW11" s="1240"/>
      <c r="GX11" s="1240"/>
      <c r="GY11" s="1240"/>
      <c r="GZ11" s="1240"/>
      <c r="HA11" s="1240"/>
      <c r="HB11" s="1240"/>
      <c r="HC11" s="1240"/>
      <c r="HD11" s="1240"/>
      <c r="HE11" s="1240"/>
      <c r="HF11" s="1240"/>
      <c r="HG11" s="1240"/>
      <c r="HH11" s="1240"/>
      <c r="HI11" s="1240"/>
      <c r="HJ11" s="1240"/>
      <c r="HK11" s="1240"/>
      <c r="HL11" s="1240"/>
      <c r="HM11" s="1240"/>
      <c r="HN11" s="1240"/>
      <c r="HO11" s="1240"/>
      <c r="HP11" s="1240"/>
      <c r="HQ11" s="1240"/>
      <c r="HR11" s="1240"/>
      <c r="HS11" s="1240"/>
      <c r="HT11" s="1240"/>
      <c r="HU11" s="1240"/>
      <c r="HV11" s="1240"/>
      <c r="HW11" s="1240"/>
      <c r="HX11" s="1240"/>
      <c r="HY11" s="1240"/>
      <c r="HZ11" s="1240"/>
      <c r="IA11" s="1240"/>
      <c r="IB11" s="1240"/>
      <c r="IC11" s="1240"/>
      <c r="ID11" s="1240"/>
    </row>
    <row r="12" spans="1:238" s="1242" customFormat="1" ht="18.75">
      <c r="A12" s="1366" t="s">
        <v>132</v>
      </c>
      <c r="B12" s="1342" t="s">
        <v>71</v>
      </c>
      <c r="C12" s="1367"/>
      <c r="D12" s="1367" t="s">
        <v>240</v>
      </c>
      <c r="E12" s="1367"/>
      <c r="F12" s="1367"/>
      <c r="G12" s="1269">
        <v>1.5</v>
      </c>
      <c r="H12" s="1370">
        <v>45</v>
      </c>
      <c r="I12" s="1371">
        <v>18</v>
      </c>
      <c r="J12" s="1371">
        <v>9</v>
      </c>
      <c r="K12" s="1372"/>
      <c r="L12" s="1372">
        <v>9</v>
      </c>
      <c r="M12" s="1373">
        <v>27</v>
      </c>
      <c r="N12" s="1370"/>
      <c r="O12" s="1370"/>
      <c r="P12" s="1270">
        <v>2</v>
      </c>
      <c r="Q12" s="1374"/>
      <c r="R12" s="1374"/>
      <c r="S12" s="1375"/>
      <c r="T12" s="1241"/>
      <c r="U12" s="1241" t="s">
        <v>258</v>
      </c>
      <c r="V12" s="1241" t="s">
        <v>258</v>
      </c>
      <c r="W12" s="1241" t="s">
        <v>257</v>
      </c>
      <c r="X12" s="1241" t="s">
        <v>258</v>
      </c>
      <c r="Y12" s="1241" t="s">
        <v>258</v>
      </c>
      <c r="Z12" s="1241" t="s">
        <v>258</v>
      </c>
      <c r="AA12" s="1241"/>
      <c r="AB12" s="1241"/>
      <c r="AC12" s="1241"/>
      <c r="AD12" s="1241"/>
      <c r="AE12" s="1241"/>
      <c r="AF12" s="1241"/>
      <c r="AG12" s="1241"/>
      <c r="AH12" s="1241"/>
      <c r="AI12" s="1241"/>
      <c r="AJ12" s="1241"/>
      <c r="AK12" s="1241"/>
      <c r="AL12" s="1241"/>
      <c r="AM12" s="1240"/>
      <c r="AN12" s="1240"/>
      <c r="AO12" s="1240"/>
      <c r="AP12" s="1240"/>
      <c r="AQ12" s="1240"/>
      <c r="AR12" s="1240"/>
      <c r="AS12" s="1240"/>
      <c r="AT12" s="1240"/>
      <c r="AU12" s="1240"/>
      <c r="AV12" s="1240"/>
      <c r="AW12" s="1240"/>
      <c r="AX12" s="1240"/>
      <c r="AY12" s="1240"/>
      <c r="AZ12" s="1240"/>
      <c r="BA12" s="1240"/>
      <c r="BB12" s="1240"/>
      <c r="BC12" s="1240"/>
      <c r="BD12" s="1240"/>
      <c r="BE12" s="1240"/>
      <c r="BF12" s="1240"/>
      <c r="BG12" s="1240"/>
      <c r="BH12" s="1240"/>
      <c r="BI12" s="1240"/>
      <c r="BJ12" s="1240"/>
      <c r="BK12" s="1240"/>
      <c r="BL12" s="1240"/>
      <c r="BM12" s="1240"/>
      <c r="BN12" s="1240"/>
      <c r="BO12" s="1240"/>
      <c r="BP12" s="1240"/>
      <c r="BQ12" s="1240"/>
      <c r="BR12" s="1240"/>
      <c r="BS12" s="1240"/>
      <c r="BT12" s="1240"/>
      <c r="BU12" s="1240"/>
      <c r="BV12" s="1240"/>
      <c r="BW12" s="1240"/>
      <c r="BX12" s="1240"/>
      <c r="BY12" s="1240"/>
      <c r="BZ12" s="1240"/>
      <c r="CA12" s="1240"/>
      <c r="CB12" s="1240"/>
      <c r="CC12" s="1240"/>
      <c r="CD12" s="1240"/>
      <c r="CE12" s="1240"/>
      <c r="CF12" s="1240"/>
      <c r="CG12" s="1240"/>
      <c r="CH12" s="1240"/>
      <c r="CI12" s="1240"/>
      <c r="CJ12" s="1240"/>
      <c r="CK12" s="1240"/>
      <c r="CL12" s="1240"/>
      <c r="CM12" s="1240"/>
      <c r="CN12" s="1240"/>
      <c r="CO12" s="1240"/>
      <c r="CP12" s="1240"/>
      <c r="CQ12" s="1240"/>
      <c r="CR12" s="1240"/>
      <c r="CS12" s="1240"/>
      <c r="CT12" s="1240"/>
      <c r="CU12" s="1240"/>
      <c r="CV12" s="1240"/>
      <c r="CW12" s="1240"/>
      <c r="CX12" s="1240"/>
      <c r="CY12" s="1240"/>
      <c r="CZ12" s="1240"/>
      <c r="DA12" s="1240"/>
      <c r="DB12" s="1240"/>
      <c r="DC12" s="1240"/>
      <c r="DD12" s="1240"/>
      <c r="DE12" s="1240"/>
      <c r="DF12" s="1240"/>
      <c r="DG12" s="1240"/>
      <c r="DH12" s="1240"/>
      <c r="DI12" s="1240"/>
      <c r="DJ12" s="1240"/>
      <c r="DK12" s="1240"/>
      <c r="DL12" s="1240"/>
      <c r="DM12" s="1240"/>
      <c r="DN12" s="1240"/>
      <c r="DO12" s="1240"/>
      <c r="DP12" s="1240"/>
      <c r="DQ12" s="1240"/>
      <c r="DR12" s="1240"/>
      <c r="DS12" s="1240"/>
      <c r="DT12" s="1240"/>
      <c r="DU12" s="1240"/>
      <c r="DV12" s="1240"/>
      <c r="DW12" s="1240"/>
      <c r="DX12" s="1240"/>
      <c r="DY12" s="1240"/>
      <c r="DZ12" s="1240"/>
      <c r="EA12" s="1240"/>
      <c r="EB12" s="1240"/>
      <c r="EC12" s="1240"/>
      <c r="ED12" s="1240"/>
      <c r="EE12" s="1240"/>
      <c r="EF12" s="1240"/>
      <c r="EG12" s="1240"/>
      <c r="EH12" s="1240"/>
      <c r="EI12" s="1240"/>
      <c r="EJ12" s="1240"/>
      <c r="EK12" s="1240"/>
      <c r="EL12" s="1240"/>
      <c r="EM12" s="1240"/>
      <c r="EN12" s="1240"/>
      <c r="EO12" s="1240"/>
      <c r="EP12" s="1240"/>
      <c r="EQ12" s="1240"/>
      <c r="ER12" s="1240"/>
      <c r="ES12" s="1240"/>
      <c r="ET12" s="1240"/>
      <c r="EU12" s="1240"/>
      <c r="EV12" s="1240"/>
      <c r="EW12" s="1240"/>
      <c r="EX12" s="1240"/>
      <c r="EY12" s="1240"/>
      <c r="EZ12" s="1240"/>
      <c r="FA12" s="1240"/>
      <c r="FB12" s="1240"/>
      <c r="FC12" s="1240"/>
      <c r="FD12" s="1240"/>
      <c r="FE12" s="1240"/>
      <c r="FF12" s="1240"/>
      <c r="FG12" s="1240"/>
      <c r="FH12" s="1240"/>
      <c r="FI12" s="1240"/>
      <c r="FJ12" s="1240"/>
      <c r="FK12" s="1240"/>
      <c r="FL12" s="1240"/>
      <c r="FM12" s="1240"/>
      <c r="FN12" s="1240"/>
      <c r="FO12" s="1240"/>
      <c r="FP12" s="1240"/>
      <c r="FQ12" s="1240"/>
      <c r="FR12" s="1240"/>
      <c r="FS12" s="1240"/>
      <c r="FT12" s="1240"/>
      <c r="FU12" s="1240"/>
      <c r="FV12" s="1240"/>
      <c r="FW12" s="1240"/>
      <c r="FX12" s="1240"/>
      <c r="FY12" s="1240"/>
      <c r="FZ12" s="1240"/>
      <c r="GA12" s="1240"/>
      <c r="GB12" s="1240"/>
      <c r="GC12" s="1240"/>
      <c r="GD12" s="1240"/>
      <c r="GE12" s="1240"/>
      <c r="GF12" s="1240"/>
      <c r="GG12" s="1240"/>
      <c r="GH12" s="1240"/>
      <c r="GI12" s="1240"/>
      <c r="GJ12" s="1240"/>
      <c r="GK12" s="1240"/>
      <c r="GL12" s="1240"/>
      <c r="GM12" s="1240"/>
      <c r="GN12" s="1240"/>
      <c r="GO12" s="1240"/>
      <c r="GP12" s="1240"/>
      <c r="GQ12" s="1240"/>
      <c r="GR12" s="1240"/>
      <c r="GS12" s="1240"/>
      <c r="GT12" s="1240"/>
      <c r="GU12" s="1240"/>
      <c r="GV12" s="1240"/>
      <c r="GW12" s="1240"/>
      <c r="GX12" s="1240"/>
      <c r="GY12" s="1240"/>
      <c r="GZ12" s="1240"/>
      <c r="HA12" s="1240"/>
      <c r="HB12" s="1240"/>
      <c r="HC12" s="1240"/>
      <c r="HD12" s="1240"/>
      <c r="HE12" s="1240"/>
      <c r="HF12" s="1240"/>
      <c r="HG12" s="1240"/>
      <c r="HH12" s="1240"/>
      <c r="HI12" s="1240"/>
      <c r="HJ12" s="1240"/>
      <c r="HK12" s="1240"/>
      <c r="HL12" s="1240"/>
      <c r="HM12" s="1240"/>
      <c r="HN12" s="1240"/>
      <c r="HO12" s="1240"/>
      <c r="HP12" s="1240"/>
      <c r="HQ12" s="1240"/>
      <c r="HR12" s="1240"/>
      <c r="HS12" s="1240"/>
      <c r="HT12" s="1240"/>
      <c r="HU12" s="1240"/>
      <c r="HV12" s="1240"/>
      <c r="HW12" s="1240"/>
      <c r="HX12" s="1240"/>
      <c r="HY12" s="1240"/>
      <c r="HZ12" s="1240"/>
      <c r="IA12" s="1240"/>
      <c r="IB12" s="1240"/>
      <c r="IC12" s="1240"/>
      <c r="ID12" s="1240"/>
    </row>
    <row r="13" spans="1:238" s="1242" customFormat="1" ht="18.75">
      <c r="A13" s="980" t="s">
        <v>133</v>
      </c>
      <c r="B13" s="1342" t="s">
        <v>88</v>
      </c>
      <c r="C13" s="1343" t="s">
        <v>240</v>
      </c>
      <c r="D13" s="1344"/>
      <c r="E13" s="1344"/>
      <c r="F13" s="1241"/>
      <c r="G13" s="1368">
        <v>5</v>
      </c>
      <c r="H13" s="984">
        <v>150</v>
      </c>
      <c r="I13" s="1346">
        <v>63</v>
      </c>
      <c r="J13" s="1346">
        <v>36</v>
      </c>
      <c r="K13" s="1343"/>
      <c r="L13" s="1343">
        <v>27</v>
      </c>
      <c r="M13" s="1347">
        <v>87</v>
      </c>
      <c r="N13" s="1348"/>
      <c r="O13" s="1348"/>
      <c r="P13" s="1376">
        <v>7</v>
      </c>
      <c r="Q13" s="1350"/>
      <c r="R13" s="1350"/>
      <c r="S13" s="1350"/>
      <c r="T13" s="1241"/>
      <c r="U13" s="1241" t="s">
        <v>258</v>
      </c>
      <c r="V13" s="1241" t="s">
        <v>258</v>
      </c>
      <c r="W13" s="1241" t="s">
        <v>257</v>
      </c>
      <c r="X13" s="1241" t="s">
        <v>258</v>
      </c>
      <c r="Y13" s="1241" t="s">
        <v>258</v>
      </c>
      <c r="Z13" s="1241" t="s">
        <v>258</v>
      </c>
      <c r="AA13" s="1241"/>
      <c r="AB13" s="1241"/>
      <c r="AC13" s="1241"/>
      <c r="AD13" s="1241"/>
      <c r="AE13" s="1241"/>
      <c r="AF13" s="1241"/>
      <c r="AG13" s="1241"/>
      <c r="AH13" s="1241"/>
      <c r="AI13" s="1241"/>
      <c r="AJ13" s="1241"/>
      <c r="AK13" s="1241"/>
      <c r="AL13" s="1241"/>
      <c r="AM13" s="1240"/>
      <c r="AN13" s="1240"/>
      <c r="AO13" s="1240"/>
      <c r="AP13" s="1240"/>
      <c r="AQ13" s="1240"/>
      <c r="AR13" s="1240"/>
      <c r="AS13" s="1240"/>
      <c r="AT13" s="1240"/>
      <c r="AU13" s="1240"/>
      <c r="AV13" s="1240"/>
      <c r="AW13" s="1240"/>
      <c r="AX13" s="1240"/>
      <c r="AY13" s="1240"/>
      <c r="AZ13" s="1240"/>
      <c r="BA13" s="1240"/>
      <c r="BB13" s="1240"/>
      <c r="BC13" s="1240"/>
      <c r="BD13" s="1240"/>
      <c r="BE13" s="1240"/>
      <c r="BF13" s="1240"/>
      <c r="BG13" s="1240"/>
      <c r="BH13" s="1240"/>
      <c r="BI13" s="1240"/>
      <c r="BJ13" s="1240"/>
      <c r="BK13" s="1240"/>
      <c r="BL13" s="1240"/>
      <c r="BM13" s="1240"/>
      <c r="BN13" s="1240"/>
      <c r="BO13" s="1240"/>
      <c r="BP13" s="1240"/>
      <c r="BQ13" s="1240"/>
      <c r="BR13" s="1240"/>
      <c r="BS13" s="1240"/>
      <c r="BT13" s="1240"/>
      <c r="BU13" s="1240"/>
      <c r="BV13" s="1240"/>
      <c r="BW13" s="1240"/>
      <c r="BX13" s="1240"/>
      <c r="BY13" s="1240"/>
      <c r="BZ13" s="1240"/>
      <c r="CA13" s="1240"/>
      <c r="CB13" s="1240"/>
      <c r="CC13" s="1240"/>
      <c r="CD13" s="1240"/>
      <c r="CE13" s="1240"/>
      <c r="CF13" s="1240"/>
      <c r="CG13" s="1240"/>
      <c r="CH13" s="1240"/>
      <c r="CI13" s="1240"/>
      <c r="CJ13" s="1240"/>
      <c r="CK13" s="1240"/>
      <c r="CL13" s="1240"/>
      <c r="CM13" s="1240"/>
      <c r="CN13" s="1240"/>
      <c r="CO13" s="1240"/>
      <c r="CP13" s="1240"/>
      <c r="CQ13" s="1240"/>
      <c r="CR13" s="1240"/>
      <c r="CS13" s="1240"/>
      <c r="CT13" s="1240"/>
      <c r="CU13" s="1240"/>
      <c r="CV13" s="1240"/>
      <c r="CW13" s="1240"/>
      <c r="CX13" s="1240"/>
      <c r="CY13" s="1240"/>
      <c r="CZ13" s="1240"/>
      <c r="DA13" s="1240"/>
      <c r="DB13" s="1240"/>
      <c r="DC13" s="1240"/>
      <c r="DD13" s="1240"/>
      <c r="DE13" s="1240"/>
      <c r="DF13" s="1240"/>
      <c r="DG13" s="1240"/>
      <c r="DH13" s="1240"/>
      <c r="DI13" s="1240"/>
      <c r="DJ13" s="1240"/>
      <c r="DK13" s="1240"/>
      <c r="DL13" s="1240"/>
      <c r="DM13" s="1240"/>
      <c r="DN13" s="1240"/>
      <c r="DO13" s="1240"/>
      <c r="DP13" s="1240"/>
      <c r="DQ13" s="1240"/>
      <c r="DR13" s="1240"/>
      <c r="DS13" s="1240"/>
      <c r="DT13" s="1240"/>
      <c r="DU13" s="1240"/>
      <c r="DV13" s="1240"/>
      <c r="DW13" s="1240"/>
      <c r="DX13" s="1240"/>
      <c r="DY13" s="1240"/>
      <c r="DZ13" s="1240"/>
      <c r="EA13" s="1240"/>
      <c r="EB13" s="1240"/>
      <c r="EC13" s="1240"/>
      <c r="ED13" s="1240"/>
      <c r="EE13" s="1240"/>
      <c r="EF13" s="1240"/>
      <c r="EG13" s="1240"/>
      <c r="EH13" s="1240"/>
      <c r="EI13" s="1240"/>
      <c r="EJ13" s="1240"/>
      <c r="EK13" s="1240"/>
      <c r="EL13" s="1240"/>
      <c r="EM13" s="1240"/>
      <c r="EN13" s="1240"/>
      <c r="EO13" s="1240"/>
      <c r="EP13" s="1240"/>
      <c r="EQ13" s="1240"/>
      <c r="ER13" s="1240"/>
      <c r="ES13" s="1240"/>
      <c r="ET13" s="1240"/>
      <c r="EU13" s="1240"/>
      <c r="EV13" s="1240"/>
      <c r="EW13" s="1240"/>
      <c r="EX13" s="1240"/>
      <c r="EY13" s="1240"/>
      <c r="EZ13" s="1240"/>
      <c r="FA13" s="1240"/>
      <c r="FB13" s="1240"/>
      <c r="FC13" s="1240"/>
      <c r="FD13" s="1240"/>
      <c r="FE13" s="1240"/>
      <c r="FF13" s="1240"/>
      <c r="FG13" s="1240"/>
      <c r="FH13" s="1240"/>
      <c r="FI13" s="1240"/>
      <c r="FJ13" s="1240"/>
      <c r="FK13" s="1240"/>
      <c r="FL13" s="1240"/>
      <c r="FM13" s="1240"/>
      <c r="FN13" s="1240"/>
      <c r="FO13" s="1240"/>
      <c r="FP13" s="1240"/>
      <c r="FQ13" s="1240"/>
      <c r="FR13" s="1240"/>
      <c r="FS13" s="1240"/>
      <c r="FT13" s="1240"/>
      <c r="FU13" s="1240"/>
      <c r="FV13" s="1240"/>
      <c r="FW13" s="1240"/>
      <c r="FX13" s="1240"/>
      <c r="FY13" s="1240"/>
      <c r="FZ13" s="1240"/>
      <c r="GA13" s="1240"/>
      <c r="GB13" s="1240"/>
      <c r="GC13" s="1240"/>
      <c r="GD13" s="1240"/>
      <c r="GE13" s="1240"/>
      <c r="GF13" s="1240"/>
      <c r="GG13" s="1240"/>
      <c r="GH13" s="1240"/>
      <c r="GI13" s="1240"/>
      <c r="GJ13" s="1240"/>
      <c r="GK13" s="1240"/>
      <c r="GL13" s="1240"/>
      <c r="GM13" s="1240"/>
      <c r="GN13" s="1240"/>
      <c r="GO13" s="1240"/>
      <c r="GP13" s="1240"/>
      <c r="GQ13" s="1240"/>
      <c r="GR13" s="1240"/>
      <c r="GS13" s="1240"/>
      <c r="GT13" s="1240"/>
      <c r="GU13" s="1240"/>
      <c r="GV13" s="1240"/>
      <c r="GW13" s="1240"/>
      <c r="GX13" s="1240"/>
      <c r="GY13" s="1240"/>
      <c r="GZ13" s="1240"/>
      <c r="HA13" s="1240"/>
      <c r="HB13" s="1240"/>
      <c r="HC13" s="1240"/>
      <c r="HD13" s="1240"/>
      <c r="HE13" s="1240"/>
      <c r="HF13" s="1240"/>
      <c r="HG13" s="1240"/>
      <c r="HH13" s="1240"/>
      <c r="HI13" s="1240"/>
      <c r="HJ13" s="1240"/>
      <c r="HK13" s="1240"/>
      <c r="HL13" s="1240"/>
      <c r="HM13" s="1240"/>
      <c r="HN13" s="1240"/>
      <c r="HO13" s="1240"/>
      <c r="HP13" s="1240"/>
      <c r="HQ13" s="1240"/>
      <c r="HR13" s="1240"/>
      <c r="HS13" s="1240"/>
      <c r="HT13" s="1240"/>
      <c r="HU13" s="1240"/>
      <c r="HV13" s="1240"/>
      <c r="HW13" s="1240"/>
      <c r="HX13" s="1240"/>
      <c r="HY13" s="1240"/>
      <c r="HZ13" s="1240"/>
      <c r="IA13" s="1240"/>
      <c r="IB13" s="1240"/>
      <c r="IC13" s="1240"/>
      <c r="ID13" s="1240"/>
    </row>
    <row r="14" spans="1:238" s="1242" customFormat="1" ht="18.75">
      <c r="A14" s="980" t="s">
        <v>138</v>
      </c>
      <c r="B14" s="1377" t="s">
        <v>247</v>
      </c>
      <c r="C14" s="1344"/>
      <c r="D14" s="1343"/>
      <c r="E14" s="1343"/>
      <c r="F14" s="1378" t="s">
        <v>240</v>
      </c>
      <c r="G14" s="1345">
        <v>1</v>
      </c>
      <c r="H14" s="984">
        <v>30</v>
      </c>
      <c r="I14" s="1346">
        <v>18</v>
      </c>
      <c r="J14" s="1346"/>
      <c r="K14" s="1343"/>
      <c r="L14" s="1343">
        <v>18</v>
      </c>
      <c r="M14" s="1347">
        <v>12</v>
      </c>
      <c r="N14" s="1348"/>
      <c r="O14" s="1379"/>
      <c r="P14" s="1380">
        <v>2</v>
      </c>
      <c r="Q14" s="1380"/>
      <c r="R14" s="1380"/>
      <c r="S14" s="1344"/>
      <c r="T14" s="1314"/>
      <c r="U14" s="1241" t="s">
        <v>258</v>
      </c>
      <c r="V14" s="1241" t="s">
        <v>258</v>
      </c>
      <c r="W14" s="1241" t="s">
        <v>257</v>
      </c>
      <c r="X14" s="1241" t="s">
        <v>258</v>
      </c>
      <c r="Y14" s="1241" t="s">
        <v>258</v>
      </c>
      <c r="Z14" s="1241" t="s">
        <v>258</v>
      </c>
      <c r="AA14" s="1314"/>
      <c r="AB14" s="1314"/>
      <c r="AC14" s="1314"/>
      <c r="AD14" s="1314"/>
      <c r="AE14" s="1314"/>
      <c r="AF14" s="1314"/>
      <c r="AG14" s="1314"/>
      <c r="AH14" s="1314"/>
      <c r="AI14" s="1314"/>
      <c r="AJ14" s="1314"/>
      <c r="AK14" s="1314"/>
      <c r="AL14" s="1314"/>
      <c r="AM14" s="1313"/>
      <c r="AN14" s="1313"/>
      <c r="AO14" s="1313"/>
      <c r="AP14" s="1313"/>
      <c r="AQ14" s="1313"/>
      <c r="AR14" s="1313"/>
      <c r="AS14" s="1313"/>
      <c r="AT14" s="1313"/>
      <c r="AU14" s="1313"/>
      <c r="AV14" s="1313"/>
      <c r="AW14" s="1313"/>
      <c r="AX14" s="1313"/>
      <c r="AY14" s="1313"/>
      <c r="AZ14" s="1313"/>
      <c r="BA14" s="1313"/>
      <c r="BB14" s="1313"/>
      <c r="BC14" s="1313"/>
      <c r="BD14" s="1313"/>
      <c r="BE14" s="1313"/>
      <c r="BF14" s="1313"/>
      <c r="BG14" s="1313"/>
      <c r="BH14" s="1313"/>
      <c r="BI14" s="1313"/>
      <c r="BJ14" s="1313"/>
      <c r="BK14" s="1313"/>
      <c r="BL14" s="1313"/>
      <c r="BM14" s="1313"/>
      <c r="BN14" s="1313"/>
      <c r="BO14" s="1313"/>
      <c r="BP14" s="1313"/>
      <c r="BQ14" s="1313"/>
      <c r="BR14" s="1313"/>
      <c r="BS14" s="1313"/>
      <c r="BT14" s="1313"/>
      <c r="BU14" s="1313"/>
      <c r="BV14" s="1313"/>
      <c r="BW14" s="1313"/>
      <c r="BX14" s="1313"/>
      <c r="BY14" s="1313"/>
      <c r="BZ14" s="1313"/>
      <c r="CA14" s="1313"/>
      <c r="CB14" s="1313"/>
      <c r="CC14" s="1313"/>
      <c r="CD14" s="1313"/>
      <c r="CE14" s="1313"/>
      <c r="CF14" s="1313"/>
      <c r="CG14" s="1313"/>
      <c r="CH14" s="1313"/>
      <c r="CI14" s="1313"/>
      <c r="CJ14" s="1313"/>
      <c r="CK14" s="1313"/>
      <c r="CL14" s="1313"/>
      <c r="CM14" s="1313"/>
      <c r="CN14" s="1313"/>
      <c r="CO14" s="1313"/>
      <c r="CP14" s="1313"/>
      <c r="CQ14" s="1313"/>
      <c r="CR14" s="1313"/>
      <c r="CS14" s="1313"/>
      <c r="CT14" s="1313"/>
      <c r="CU14" s="1313"/>
      <c r="CV14" s="1313"/>
      <c r="CW14" s="1313"/>
      <c r="CX14" s="1313"/>
      <c r="CY14" s="1313"/>
      <c r="CZ14" s="1313"/>
      <c r="DA14" s="1313"/>
      <c r="DB14" s="1313"/>
      <c r="DC14" s="1313"/>
      <c r="DD14" s="1313"/>
      <c r="DE14" s="1313"/>
      <c r="DF14" s="1313"/>
      <c r="DG14" s="1313"/>
      <c r="DH14" s="1313"/>
      <c r="DI14" s="1313"/>
      <c r="DJ14" s="1313"/>
      <c r="DK14" s="1313"/>
      <c r="DL14" s="1313"/>
      <c r="DM14" s="1313"/>
      <c r="DN14" s="1313"/>
      <c r="DO14" s="1313"/>
      <c r="DP14" s="1313"/>
      <c r="DQ14" s="1313"/>
      <c r="DR14" s="1313"/>
      <c r="DS14" s="1313"/>
      <c r="DT14" s="1313"/>
      <c r="DU14" s="1313"/>
      <c r="DV14" s="1313"/>
      <c r="DW14" s="1313"/>
      <c r="DX14" s="1313"/>
      <c r="DY14" s="1313"/>
      <c r="DZ14" s="1313"/>
      <c r="EA14" s="1313"/>
      <c r="EB14" s="1313"/>
      <c r="EC14" s="1313"/>
      <c r="ED14" s="1313"/>
      <c r="EE14" s="1313"/>
      <c r="EF14" s="1313"/>
      <c r="EG14" s="1313"/>
      <c r="EH14" s="1313"/>
      <c r="EI14" s="1313"/>
      <c r="EJ14" s="1313"/>
      <c r="EK14" s="1313"/>
      <c r="EL14" s="1313"/>
      <c r="EM14" s="1313"/>
      <c r="EN14" s="1313"/>
      <c r="EO14" s="1313"/>
      <c r="EP14" s="1313"/>
      <c r="EQ14" s="1313"/>
      <c r="ER14" s="1313"/>
      <c r="ES14" s="1313"/>
      <c r="ET14" s="1313"/>
      <c r="EU14" s="1313"/>
      <c r="EV14" s="1313"/>
      <c r="EW14" s="1313"/>
      <c r="EX14" s="1313"/>
      <c r="EY14" s="1313"/>
      <c r="EZ14" s="1313"/>
      <c r="FA14" s="1313"/>
      <c r="FB14" s="1313"/>
      <c r="FC14" s="1313"/>
      <c r="FD14" s="1313"/>
      <c r="FE14" s="1313"/>
      <c r="FF14" s="1313"/>
      <c r="FG14" s="1313"/>
      <c r="FH14" s="1313"/>
      <c r="FI14" s="1313"/>
      <c r="FJ14" s="1313"/>
      <c r="FK14" s="1313"/>
      <c r="FL14" s="1313"/>
      <c r="FM14" s="1313"/>
      <c r="FN14" s="1313"/>
      <c r="FO14" s="1313"/>
      <c r="FP14" s="1313"/>
      <c r="FQ14" s="1313"/>
      <c r="FR14" s="1313"/>
      <c r="FS14" s="1313"/>
      <c r="FT14" s="1313"/>
      <c r="FU14" s="1313"/>
      <c r="FV14" s="1313"/>
      <c r="FW14" s="1313"/>
      <c r="FX14" s="1313"/>
      <c r="FY14" s="1313"/>
      <c r="FZ14" s="1313"/>
      <c r="GA14" s="1313"/>
      <c r="GB14" s="1313"/>
      <c r="GC14" s="1313"/>
      <c r="GD14" s="1313"/>
      <c r="GE14" s="1313"/>
      <c r="GF14" s="1313"/>
      <c r="GG14" s="1313"/>
      <c r="GH14" s="1313"/>
      <c r="GI14" s="1313"/>
      <c r="GJ14" s="1313"/>
      <c r="GK14" s="1313"/>
      <c r="GL14" s="1313"/>
      <c r="GM14" s="1313"/>
      <c r="GN14" s="1313"/>
      <c r="GO14" s="1313"/>
      <c r="GP14" s="1313"/>
      <c r="GQ14" s="1313"/>
      <c r="GR14" s="1313"/>
      <c r="GS14" s="1313"/>
      <c r="GT14" s="1313"/>
      <c r="GU14" s="1313"/>
      <c r="GV14" s="1313"/>
      <c r="GW14" s="1313"/>
      <c r="GX14" s="1313"/>
      <c r="GY14" s="1313"/>
      <c r="GZ14" s="1313"/>
      <c r="HA14" s="1313"/>
      <c r="HB14" s="1313"/>
      <c r="HC14" s="1313"/>
      <c r="HD14" s="1313"/>
      <c r="HE14" s="1313"/>
      <c r="HF14" s="1313"/>
      <c r="HG14" s="1313"/>
      <c r="HH14" s="1313"/>
      <c r="HI14" s="1313"/>
      <c r="HJ14" s="1313"/>
      <c r="HK14" s="1313"/>
      <c r="HL14" s="1313"/>
      <c r="HM14" s="1313"/>
      <c r="HN14" s="1313"/>
      <c r="HO14" s="1313"/>
      <c r="HP14" s="1313"/>
      <c r="HQ14" s="1313"/>
      <c r="HR14" s="1313"/>
      <c r="HS14" s="1313"/>
      <c r="HT14" s="1313"/>
      <c r="HU14" s="1313"/>
      <c r="HV14" s="1313"/>
      <c r="HW14" s="1313"/>
      <c r="HX14" s="1313"/>
      <c r="HY14" s="1313"/>
      <c r="HZ14" s="1313"/>
      <c r="IA14" s="1313"/>
      <c r="IB14" s="1313"/>
      <c r="IC14" s="1313"/>
      <c r="ID14" s="1313"/>
    </row>
    <row r="15" spans="1:238" s="1242" customFormat="1" ht="18.75">
      <c r="A15" s="980" t="s">
        <v>139</v>
      </c>
      <c r="B15" s="1377" t="s">
        <v>87</v>
      </c>
      <c r="C15" s="1344"/>
      <c r="D15" s="1344"/>
      <c r="E15" s="1344"/>
      <c r="F15" s="1378"/>
      <c r="G15" s="1364">
        <v>3.5</v>
      </c>
      <c r="H15" s="1371">
        <v>105</v>
      </c>
      <c r="I15" s="1371"/>
      <c r="J15" s="1371"/>
      <c r="K15" s="1372"/>
      <c r="L15" s="1372"/>
      <c r="M15" s="1373"/>
      <c r="N15" s="1373"/>
      <c r="O15" s="1270"/>
      <c r="P15" s="1270"/>
      <c r="Q15" s="1270"/>
      <c r="R15" s="1348"/>
      <c r="S15" s="1381"/>
      <c r="T15" s="1314"/>
      <c r="U15" s="1241" t="s">
        <v>258</v>
      </c>
      <c r="V15" s="1241" t="s">
        <v>258</v>
      </c>
      <c r="W15" s="1241" t="s">
        <v>257</v>
      </c>
      <c r="X15" s="1241" t="s">
        <v>258</v>
      </c>
      <c r="Y15" s="1241" t="s">
        <v>258</v>
      </c>
      <c r="Z15" s="1241" t="s">
        <v>258</v>
      </c>
      <c r="AA15" s="1314"/>
      <c r="AB15" s="1314"/>
      <c r="AC15" s="1314"/>
      <c r="AD15" s="1314"/>
      <c r="AE15" s="1314"/>
      <c r="AF15" s="1314"/>
      <c r="AG15" s="1314"/>
      <c r="AH15" s="1314"/>
      <c r="AI15" s="1314"/>
      <c r="AJ15" s="1314"/>
      <c r="AK15" s="1314"/>
      <c r="AL15" s="1314"/>
      <c r="AM15" s="1313"/>
      <c r="AN15" s="1313"/>
      <c r="AO15" s="1313"/>
      <c r="AP15" s="1313"/>
      <c r="AQ15" s="1313"/>
      <c r="AR15" s="1313"/>
      <c r="AS15" s="1313"/>
      <c r="AT15" s="1313"/>
      <c r="AU15" s="1313"/>
      <c r="AV15" s="1313"/>
      <c r="AW15" s="1313"/>
      <c r="AX15" s="1313"/>
      <c r="AY15" s="1313"/>
      <c r="AZ15" s="1313"/>
      <c r="BA15" s="1313"/>
      <c r="BB15" s="1313"/>
      <c r="BC15" s="1313"/>
      <c r="BD15" s="1313"/>
      <c r="BE15" s="1313"/>
      <c r="BF15" s="1313"/>
      <c r="BG15" s="1313"/>
      <c r="BH15" s="1313"/>
      <c r="BI15" s="1313"/>
      <c r="BJ15" s="1313"/>
      <c r="BK15" s="1313"/>
      <c r="BL15" s="1313"/>
      <c r="BM15" s="1313"/>
      <c r="BN15" s="1313"/>
      <c r="BO15" s="1313"/>
      <c r="BP15" s="1313"/>
      <c r="BQ15" s="1313"/>
      <c r="BR15" s="1313"/>
      <c r="BS15" s="1313"/>
      <c r="BT15" s="1313"/>
      <c r="BU15" s="1313"/>
      <c r="BV15" s="1313"/>
      <c r="BW15" s="1313"/>
      <c r="BX15" s="1313"/>
      <c r="BY15" s="1313"/>
      <c r="BZ15" s="1313"/>
      <c r="CA15" s="1313"/>
      <c r="CB15" s="1313"/>
      <c r="CC15" s="1313"/>
      <c r="CD15" s="1313"/>
      <c r="CE15" s="1313"/>
      <c r="CF15" s="1313"/>
      <c r="CG15" s="1313"/>
      <c r="CH15" s="1313"/>
      <c r="CI15" s="1313"/>
      <c r="CJ15" s="1313"/>
      <c r="CK15" s="1313"/>
      <c r="CL15" s="1313"/>
      <c r="CM15" s="1313"/>
      <c r="CN15" s="1313"/>
      <c r="CO15" s="1313"/>
      <c r="CP15" s="1313"/>
      <c r="CQ15" s="1313"/>
      <c r="CR15" s="1313"/>
      <c r="CS15" s="1313"/>
      <c r="CT15" s="1313"/>
      <c r="CU15" s="1313"/>
      <c r="CV15" s="1313"/>
      <c r="CW15" s="1313"/>
      <c r="CX15" s="1313"/>
      <c r="CY15" s="1313"/>
      <c r="CZ15" s="1313"/>
      <c r="DA15" s="1313"/>
      <c r="DB15" s="1313"/>
      <c r="DC15" s="1313"/>
      <c r="DD15" s="1313"/>
      <c r="DE15" s="1313"/>
      <c r="DF15" s="1313"/>
      <c r="DG15" s="1313"/>
      <c r="DH15" s="1313"/>
      <c r="DI15" s="1313"/>
      <c r="DJ15" s="1313"/>
      <c r="DK15" s="1313"/>
      <c r="DL15" s="1313"/>
      <c r="DM15" s="1313"/>
      <c r="DN15" s="1313"/>
      <c r="DO15" s="1313"/>
      <c r="DP15" s="1313"/>
      <c r="DQ15" s="1313"/>
      <c r="DR15" s="1313"/>
      <c r="DS15" s="1313"/>
      <c r="DT15" s="1313"/>
      <c r="DU15" s="1313"/>
      <c r="DV15" s="1313"/>
      <c r="DW15" s="1313"/>
      <c r="DX15" s="1313"/>
      <c r="DY15" s="1313"/>
      <c r="DZ15" s="1313"/>
      <c r="EA15" s="1313"/>
      <c r="EB15" s="1313"/>
      <c r="EC15" s="1313"/>
      <c r="ED15" s="1313"/>
      <c r="EE15" s="1313"/>
      <c r="EF15" s="1313"/>
      <c r="EG15" s="1313"/>
      <c r="EH15" s="1313"/>
      <c r="EI15" s="1313"/>
      <c r="EJ15" s="1313"/>
      <c r="EK15" s="1313"/>
      <c r="EL15" s="1313"/>
      <c r="EM15" s="1313"/>
      <c r="EN15" s="1313"/>
      <c r="EO15" s="1313"/>
      <c r="EP15" s="1313"/>
      <c r="EQ15" s="1313"/>
      <c r="ER15" s="1313"/>
      <c r="ES15" s="1313"/>
      <c r="ET15" s="1313"/>
      <c r="EU15" s="1313"/>
      <c r="EV15" s="1313"/>
      <c r="EW15" s="1313"/>
      <c r="EX15" s="1313"/>
      <c r="EY15" s="1313"/>
      <c r="EZ15" s="1313"/>
      <c r="FA15" s="1313"/>
      <c r="FB15" s="1313"/>
      <c r="FC15" s="1313"/>
      <c r="FD15" s="1313"/>
      <c r="FE15" s="1313"/>
      <c r="FF15" s="1313"/>
      <c r="FG15" s="1313"/>
      <c r="FH15" s="1313"/>
      <c r="FI15" s="1313"/>
      <c r="FJ15" s="1313"/>
      <c r="FK15" s="1313"/>
      <c r="FL15" s="1313"/>
      <c r="FM15" s="1313"/>
      <c r="FN15" s="1313"/>
      <c r="FO15" s="1313"/>
      <c r="FP15" s="1313"/>
      <c r="FQ15" s="1313"/>
      <c r="FR15" s="1313"/>
      <c r="FS15" s="1313"/>
      <c r="FT15" s="1313"/>
      <c r="FU15" s="1313"/>
      <c r="FV15" s="1313"/>
      <c r="FW15" s="1313"/>
      <c r="FX15" s="1313"/>
      <c r="FY15" s="1313"/>
      <c r="FZ15" s="1313"/>
      <c r="GA15" s="1313"/>
      <c r="GB15" s="1313"/>
      <c r="GC15" s="1313"/>
      <c r="GD15" s="1313"/>
      <c r="GE15" s="1313"/>
      <c r="GF15" s="1313"/>
      <c r="GG15" s="1313"/>
      <c r="GH15" s="1313"/>
      <c r="GI15" s="1313"/>
      <c r="GJ15" s="1313"/>
      <c r="GK15" s="1313"/>
      <c r="GL15" s="1313"/>
      <c r="GM15" s="1313"/>
      <c r="GN15" s="1313"/>
      <c r="GO15" s="1313"/>
      <c r="GP15" s="1313"/>
      <c r="GQ15" s="1313"/>
      <c r="GR15" s="1313"/>
      <c r="GS15" s="1313"/>
      <c r="GT15" s="1313"/>
      <c r="GU15" s="1313"/>
      <c r="GV15" s="1313"/>
      <c r="GW15" s="1313"/>
      <c r="GX15" s="1313"/>
      <c r="GY15" s="1313"/>
      <c r="GZ15" s="1313"/>
      <c r="HA15" s="1313"/>
      <c r="HB15" s="1313"/>
      <c r="HC15" s="1313"/>
      <c r="HD15" s="1313"/>
      <c r="HE15" s="1313"/>
      <c r="HF15" s="1313"/>
      <c r="HG15" s="1313"/>
      <c r="HH15" s="1313"/>
      <c r="HI15" s="1313"/>
      <c r="HJ15" s="1313"/>
      <c r="HK15" s="1313"/>
      <c r="HL15" s="1313"/>
      <c r="HM15" s="1313"/>
      <c r="HN15" s="1313"/>
      <c r="HO15" s="1313"/>
      <c r="HP15" s="1313"/>
      <c r="HQ15" s="1313"/>
      <c r="HR15" s="1313"/>
      <c r="HS15" s="1313"/>
      <c r="HT15" s="1313"/>
      <c r="HU15" s="1313"/>
      <c r="HV15" s="1313"/>
      <c r="HW15" s="1313"/>
      <c r="HX15" s="1313"/>
      <c r="HY15" s="1313"/>
      <c r="HZ15" s="1313"/>
      <c r="IA15" s="1313"/>
      <c r="IB15" s="1313"/>
      <c r="IC15" s="1313"/>
      <c r="ID15" s="1313"/>
    </row>
    <row r="16" spans="1:238" s="1242" customFormat="1" ht="18.75">
      <c r="A16" s="1381" t="s">
        <v>139</v>
      </c>
      <c r="B16" s="1265" t="s">
        <v>71</v>
      </c>
      <c r="C16" s="1266"/>
      <c r="D16" s="1266" t="s">
        <v>240</v>
      </c>
      <c r="E16" s="1266"/>
      <c r="F16" s="1283"/>
      <c r="G16" s="1364">
        <v>2.5</v>
      </c>
      <c r="H16" s="1266">
        <v>75</v>
      </c>
      <c r="I16" s="1371">
        <v>27</v>
      </c>
      <c r="J16" s="1371">
        <v>18</v>
      </c>
      <c r="K16" s="1372">
        <v>9</v>
      </c>
      <c r="L16" s="1372"/>
      <c r="M16" s="1373">
        <v>48</v>
      </c>
      <c r="N16" s="1266"/>
      <c r="O16" s="1266"/>
      <c r="P16" s="1376">
        <v>3</v>
      </c>
      <c r="Q16" s="1382"/>
      <c r="R16" s="1382"/>
      <c r="S16" s="1383"/>
      <c r="T16" s="1384"/>
      <c r="U16" s="1241" t="s">
        <v>258</v>
      </c>
      <c r="V16" s="1241" t="s">
        <v>258</v>
      </c>
      <c r="W16" s="1241" t="s">
        <v>257</v>
      </c>
      <c r="X16" s="1241" t="s">
        <v>258</v>
      </c>
      <c r="Y16" s="1241" t="s">
        <v>258</v>
      </c>
      <c r="Z16" s="1241" t="s">
        <v>258</v>
      </c>
      <c r="AA16" s="1384"/>
      <c r="AB16" s="1384"/>
      <c r="AC16" s="1384"/>
      <c r="AD16" s="1384"/>
      <c r="AE16" s="1384"/>
      <c r="AF16" s="1384"/>
      <c r="AG16" s="1384"/>
      <c r="AH16" s="1384"/>
      <c r="AI16" s="1384"/>
      <c r="AJ16" s="1384"/>
      <c r="AK16" s="1384"/>
      <c r="AL16" s="1384"/>
      <c r="AM16" s="1385"/>
      <c r="AN16" s="1385"/>
      <c r="AO16" s="1385"/>
      <c r="AP16" s="1385"/>
      <c r="AQ16" s="1385"/>
      <c r="AR16" s="1385"/>
      <c r="AS16" s="1385"/>
      <c r="AT16" s="1385"/>
      <c r="AU16" s="1385"/>
      <c r="AV16" s="1385"/>
      <c r="AW16" s="1385"/>
      <c r="AX16" s="1385"/>
      <c r="AY16" s="1385"/>
      <c r="AZ16" s="1385"/>
      <c r="BA16" s="1385"/>
      <c r="BB16" s="1385"/>
      <c r="BC16" s="1385"/>
      <c r="BD16" s="1385"/>
      <c r="BE16" s="1385"/>
      <c r="BF16" s="1385"/>
      <c r="BG16" s="1385"/>
      <c r="BH16" s="1385"/>
      <c r="BI16" s="1385"/>
      <c r="BJ16" s="1385"/>
      <c r="BK16" s="1385"/>
      <c r="BL16" s="1385"/>
      <c r="BM16" s="1385"/>
      <c r="BN16" s="1385"/>
      <c r="BO16" s="1385"/>
      <c r="BP16" s="1385"/>
      <c r="BQ16" s="1385"/>
      <c r="BR16" s="1385"/>
      <c r="BS16" s="1385"/>
      <c r="BT16" s="1385"/>
      <c r="BU16" s="1385"/>
      <c r="BV16" s="1385"/>
      <c r="BW16" s="1385"/>
      <c r="BX16" s="1385"/>
      <c r="BY16" s="1385"/>
      <c r="BZ16" s="1385"/>
      <c r="CA16" s="1385"/>
      <c r="CB16" s="1385"/>
      <c r="CC16" s="1385"/>
      <c r="CD16" s="1385"/>
      <c r="CE16" s="1385"/>
      <c r="CF16" s="1385"/>
      <c r="CG16" s="1385"/>
      <c r="CH16" s="1385"/>
      <c r="CI16" s="1385"/>
      <c r="CJ16" s="1385"/>
      <c r="CK16" s="1385"/>
      <c r="CL16" s="1385"/>
      <c r="CM16" s="1385"/>
      <c r="CN16" s="1385"/>
      <c r="CO16" s="1385"/>
      <c r="CP16" s="1385"/>
      <c r="CQ16" s="1385"/>
      <c r="CR16" s="1385"/>
      <c r="CS16" s="1385"/>
      <c r="CT16" s="1385"/>
      <c r="CU16" s="1385"/>
      <c r="CV16" s="1385"/>
      <c r="CW16" s="1385"/>
      <c r="CX16" s="1385"/>
      <c r="CY16" s="1385"/>
      <c r="CZ16" s="1385"/>
      <c r="DA16" s="1385"/>
      <c r="DB16" s="1385"/>
      <c r="DC16" s="1385"/>
      <c r="DD16" s="1385"/>
      <c r="DE16" s="1385"/>
      <c r="DF16" s="1385"/>
      <c r="DG16" s="1385"/>
      <c r="DH16" s="1385"/>
      <c r="DI16" s="1385"/>
      <c r="DJ16" s="1385"/>
      <c r="DK16" s="1385"/>
      <c r="DL16" s="1385"/>
      <c r="DM16" s="1385"/>
      <c r="DN16" s="1385"/>
      <c r="DO16" s="1385"/>
      <c r="DP16" s="1385"/>
      <c r="DQ16" s="1385"/>
      <c r="DR16" s="1385"/>
      <c r="DS16" s="1385"/>
      <c r="DT16" s="1385"/>
      <c r="DU16" s="1385"/>
      <c r="DV16" s="1385"/>
      <c r="DW16" s="1385"/>
      <c r="DX16" s="1385"/>
      <c r="DY16" s="1385"/>
      <c r="DZ16" s="1385"/>
      <c r="EA16" s="1385"/>
      <c r="EB16" s="1385"/>
      <c r="EC16" s="1385"/>
      <c r="ED16" s="1385"/>
      <c r="EE16" s="1385"/>
      <c r="EF16" s="1385"/>
      <c r="EG16" s="1385"/>
      <c r="EH16" s="1385"/>
      <c r="EI16" s="1385"/>
      <c r="EJ16" s="1385"/>
      <c r="EK16" s="1385"/>
      <c r="EL16" s="1385"/>
      <c r="EM16" s="1385"/>
      <c r="EN16" s="1385"/>
      <c r="EO16" s="1385"/>
      <c r="EP16" s="1385"/>
      <c r="EQ16" s="1385"/>
      <c r="ER16" s="1385"/>
      <c r="ES16" s="1385"/>
      <c r="ET16" s="1385"/>
      <c r="EU16" s="1385"/>
      <c r="EV16" s="1385"/>
      <c r="EW16" s="1385"/>
      <c r="EX16" s="1385"/>
      <c r="EY16" s="1385"/>
      <c r="EZ16" s="1385"/>
      <c r="FA16" s="1385"/>
      <c r="FB16" s="1385"/>
      <c r="FC16" s="1385"/>
      <c r="FD16" s="1385"/>
      <c r="FE16" s="1385"/>
      <c r="FF16" s="1385"/>
      <c r="FG16" s="1385"/>
      <c r="FH16" s="1385"/>
      <c r="FI16" s="1385"/>
      <c r="FJ16" s="1385"/>
      <c r="FK16" s="1385"/>
      <c r="FL16" s="1385"/>
      <c r="FM16" s="1385"/>
      <c r="FN16" s="1385"/>
      <c r="FO16" s="1385"/>
      <c r="FP16" s="1385"/>
      <c r="FQ16" s="1385"/>
      <c r="FR16" s="1385"/>
      <c r="FS16" s="1385"/>
      <c r="FT16" s="1385"/>
      <c r="FU16" s="1385"/>
      <c r="FV16" s="1385"/>
      <c r="FW16" s="1385"/>
      <c r="FX16" s="1385"/>
      <c r="FY16" s="1385"/>
      <c r="FZ16" s="1385"/>
      <c r="GA16" s="1385"/>
      <c r="GB16" s="1385"/>
      <c r="GC16" s="1385"/>
      <c r="GD16" s="1385"/>
      <c r="GE16" s="1385"/>
      <c r="GF16" s="1385"/>
      <c r="GG16" s="1385"/>
      <c r="GH16" s="1385"/>
      <c r="GI16" s="1385"/>
      <c r="GJ16" s="1385"/>
      <c r="GK16" s="1385"/>
      <c r="GL16" s="1385"/>
      <c r="GM16" s="1385"/>
      <c r="GN16" s="1385"/>
      <c r="GO16" s="1385"/>
      <c r="GP16" s="1385"/>
      <c r="GQ16" s="1385"/>
      <c r="GR16" s="1385"/>
      <c r="GS16" s="1385"/>
      <c r="GT16" s="1385"/>
      <c r="GU16" s="1385"/>
      <c r="GV16" s="1385"/>
      <c r="GW16" s="1385"/>
      <c r="GX16" s="1385"/>
      <c r="GY16" s="1385"/>
      <c r="GZ16" s="1385"/>
      <c r="HA16" s="1385"/>
      <c r="HB16" s="1385"/>
      <c r="HC16" s="1385"/>
      <c r="HD16" s="1385"/>
      <c r="HE16" s="1385"/>
      <c r="HF16" s="1385"/>
      <c r="HG16" s="1385"/>
      <c r="HH16" s="1385"/>
      <c r="HI16" s="1385"/>
      <c r="HJ16" s="1385"/>
      <c r="HK16" s="1385"/>
      <c r="HL16" s="1385"/>
      <c r="HM16" s="1385"/>
      <c r="HN16" s="1385"/>
      <c r="HO16" s="1385"/>
      <c r="HP16" s="1385"/>
      <c r="HQ16" s="1385"/>
      <c r="HR16" s="1385"/>
      <c r="HS16" s="1385"/>
      <c r="HT16" s="1385"/>
      <c r="HU16" s="1385"/>
      <c r="HV16" s="1385"/>
      <c r="HW16" s="1385"/>
      <c r="HX16" s="1385"/>
      <c r="HY16" s="1385"/>
      <c r="HZ16" s="1385"/>
      <c r="IA16" s="1385"/>
      <c r="IB16" s="1385"/>
      <c r="IC16" s="1385"/>
      <c r="ID16" s="1385"/>
    </row>
    <row r="17" spans="1:238" s="1242" customFormat="1" ht="18.75">
      <c r="A17" s="980" t="s">
        <v>141</v>
      </c>
      <c r="B17" s="1342" t="s">
        <v>91</v>
      </c>
      <c r="C17" s="1343"/>
      <c r="D17" s="1344"/>
      <c r="E17" s="1344"/>
      <c r="F17" s="1241"/>
      <c r="G17" s="1345">
        <v>11</v>
      </c>
      <c r="H17" s="984">
        <v>330</v>
      </c>
      <c r="I17" s="1346"/>
      <c r="J17" s="1346"/>
      <c r="K17" s="1343"/>
      <c r="L17" s="1343"/>
      <c r="M17" s="1347"/>
      <c r="N17" s="1348"/>
      <c r="O17" s="1348"/>
      <c r="P17" s="1349"/>
      <c r="Q17" s="1350"/>
      <c r="R17" s="1350"/>
      <c r="S17" s="1351"/>
      <c r="T17" s="1314"/>
      <c r="U17" s="1241" t="s">
        <v>258</v>
      </c>
      <c r="V17" s="1241" t="s">
        <v>258</v>
      </c>
      <c r="W17" s="1241" t="s">
        <v>257</v>
      </c>
      <c r="X17" s="1241" t="s">
        <v>257</v>
      </c>
      <c r="Y17" s="1241" t="s">
        <v>258</v>
      </c>
      <c r="Z17" s="1241" t="s">
        <v>258</v>
      </c>
      <c r="AA17" s="1314"/>
      <c r="AB17" s="1314"/>
      <c r="AC17" s="1314"/>
      <c r="AD17" s="1314"/>
      <c r="AE17" s="1314"/>
      <c r="AF17" s="1314"/>
      <c r="AG17" s="1314"/>
      <c r="AH17" s="1314"/>
      <c r="AI17" s="1314"/>
      <c r="AJ17" s="1314"/>
      <c r="AK17" s="1314"/>
      <c r="AL17" s="1314"/>
      <c r="AM17" s="1313"/>
      <c r="AN17" s="1313"/>
      <c r="AO17" s="1313"/>
      <c r="AP17" s="1313"/>
      <c r="AQ17" s="1313"/>
      <c r="AR17" s="1313"/>
      <c r="AS17" s="1313"/>
      <c r="AT17" s="1313"/>
      <c r="AU17" s="1313"/>
      <c r="AV17" s="1313"/>
      <c r="AW17" s="1313"/>
      <c r="AX17" s="1313"/>
      <c r="AY17" s="1313"/>
      <c r="AZ17" s="1313"/>
      <c r="BA17" s="1313"/>
      <c r="BB17" s="1313"/>
      <c r="BC17" s="1313"/>
      <c r="BD17" s="1313"/>
      <c r="BE17" s="1313"/>
      <c r="BF17" s="1313"/>
      <c r="BG17" s="1313"/>
      <c r="BH17" s="1313"/>
      <c r="BI17" s="1313"/>
      <c r="BJ17" s="1313"/>
      <c r="BK17" s="1313"/>
      <c r="BL17" s="1313"/>
      <c r="BM17" s="1313"/>
      <c r="BN17" s="1313"/>
      <c r="BO17" s="1313"/>
      <c r="BP17" s="1313"/>
      <c r="BQ17" s="1313"/>
      <c r="BR17" s="1313"/>
      <c r="BS17" s="1313"/>
      <c r="BT17" s="1313"/>
      <c r="BU17" s="1313"/>
      <c r="BV17" s="1313"/>
      <c r="BW17" s="1313"/>
      <c r="BX17" s="1313"/>
      <c r="BY17" s="1313"/>
      <c r="BZ17" s="1313"/>
      <c r="CA17" s="1313"/>
      <c r="CB17" s="1313"/>
      <c r="CC17" s="1313"/>
      <c r="CD17" s="1313"/>
      <c r="CE17" s="1313"/>
      <c r="CF17" s="1313"/>
      <c r="CG17" s="1313"/>
      <c r="CH17" s="1313"/>
      <c r="CI17" s="1313"/>
      <c r="CJ17" s="1313"/>
      <c r="CK17" s="1313"/>
      <c r="CL17" s="1313"/>
      <c r="CM17" s="1313"/>
      <c r="CN17" s="1313"/>
      <c r="CO17" s="1313"/>
      <c r="CP17" s="1313"/>
      <c r="CQ17" s="1313"/>
      <c r="CR17" s="1313"/>
      <c r="CS17" s="1313"/>
      <c r="CT17" s="1313"/>
      <c r="CU17" s="1313"/>
      <c r="CV17" s="1313"/>
      <c r="CW17" s="1313"/>
      <c r="CX17" s="1313"/>
      <c r="CY17" s="1313"/>
      <c r="CZ17" s="1313"/>
      <c r="DA17" s="1313"/>
      <c r="DB17" s="1313"/>
      <c r="DC17" s="1313"/>
      <c r="DD17" s="1313"/>
      <c r="DE17" s="1313"/>
      <c r="DF17" s="1313"/>
      <c r="DG17" s="1313"/>
      <c r="DH17" s="1313"/>
      <c r="DI17" s="1313"/>
      <c r="DJ17" s="1313"/>
      <c r="DK17" s="1313"/>
      <c r="DL17" s="1313"/>
      <c r="DM17" s="1313"/>
      <c r="DN17" s="1313"/>
      <c r="DO17" s="1313"/>
      <c r="DP17" s="1313"/>
      <c r="DQ17" s="1313"/>
      <c r="DR17" s="1313"/>
      <c r="DS17" s="1313"/>
      <c r="DT17" s="1313"/>
      <c r="DU17" s="1313"/>
      <c r="DV17" s="1313"/>
      <c r="DW17" s="1313"/>
      <c r="DX17" s="1313"/>
      <c r="DY17" s="1313"/>
      <c r="DZ17" s="1313"/>
      <c r="EA17" s="1313"/>
      <c r="EB17" s="1313"/>
      <c r="EC17" s="1313"/>
      <c r="ED17" s="1313"/>
      <c r="EE17" s="1313"/>
      <c r="EF17" s="1313"/>
      <c r="EG17" s="1313"/>
      <c r="EH17" s="1313"/>
      <c r="EI17" s="1313"/>
      <c r="EJ17" s="1313"/>
      <c r="EK17" s="1313"/>
      <c r="EL17" s="1313"/>
      <c r="EM17" s="1313"/>
      <c r="EN17" s="1313"/>
      <c r="EO17" s="1313"/>
      <c r="EP17" s="1313"/>
      <c r="EQ17" s="1313"/>
      <c r="ER17" s="1313"/>
      <c r="ES17" s="1313"/>
      <c r="ET17" s="1313"/>
      <c r="EU17" s="1313"/>
      <c r="EV17" s="1313"/>
      <c r="EW17" s="1313"/>
      <c r="EX17" s="1313"/>
      <c r="EY17" s="1313"/>
      <c r="EZ17" s="1313"/>
      <c r="FA17" s="1313"/>
      <c r="FB17" s="1313"/>
      <c r="FC17" s="1313"/>
      <c r="FD17" s="1313"/>
      <c r="FE17" s="1313"/>
      <c r="FF17" s="1313"/>
      <c r="FG17" s="1313"/>
      <c r="FH17" s="1313"/>
      <c r="FI17" s="1313"/>
      <c r="FJ17" s="1313"/>
      <c r="FK17" s="1313"/>
      <c r="FL17" s="1313"/>
      <c r="FM17" s="1313"/>
      <c r="FN17" s="1313"/>
      <c r="FO17" s="1313"/>
      <c r="FP17" s="1313"/>
      <c r="FQ17" s="1313"/>
      <c r="FR17" s="1313"/>
      <c r="FS17" s="1313"/>
      <c r="FT17" s="1313"/>
      <c r="FU17" s="1313"/>
      <c r="FV17" s="1313"/>
      <c r="FW17" s="1313"/>
      <c r="FX17" s="1313"/>
      <c r="FY17" s="1313"/>
      <c r="FZ17" s="1313"/>
      <c r="GA17" s="1313"/>
      <c r="GB17" s="1313"/>
      <c r="GC17" s="1313"/>
      <c r="GD17" s="1313"/>
      <c r="GE17" s="1313"/>
      <c r="GF17" s="1313"/>
      <c r="GG17" s="1313"/>
      <c r="GH17" s="1313"/>
      <c r="GI17" s="1313"/>
      <c r="GJ17" s="1313"/>
      <c r="GK17" s="1313"/>
      <c r="GL17" s="1313"/>
      <c r="GM17" s="1313"/>
      <c r="GN17" s="1313"/>
      <c r="GO17" s="1313"/>
      <c r="GP17" s="1313"/>
      <c r="GQ17" s="1313"/>
      <c r="GR17" s="1313"/>
      <c r="GS17" s="1313"/>
      <c r="GT17" s="1313"/>
      <c r="GU17" s="1313"/>
      <c r="GV17" s="1313"/>
      <c r="GW17" s="1313"/>
      <c r="GX17" s="1313"/>
      <c r="GY17" s="1313"/>
      <c r="GZ17" s="1313"/>
      <c r="HA17" s="1313"/>
      <c r="HB17" s="1313"/>
      <c r="HC17" s="1313"/>
      <c r="HD17" s="1313"/>
      <c r="HE17" s="1313"/>
      <c r="HF17" s="1313"/>
      <c r="HG17" s="1313"/>
      <c r="HH17" s="1313"/>
      <c r="HI17" s="1313"/>
      <c r="HJ17" s="1313"/>
      <c r="HK17" s="1313"/>
      <c r="HL17" s="1313"/>
      <c r="HM17" s="1313"/>
      <c r="HN17" s="1313"/>
      <c r="HO17" s="1313"/>
      <c r="HP17" s="1313"/>
      <c r="HQ17" s="1313"/>
      <c r="HR17" s="1313"/>
      <c r="HS17" s="1313"/>
      <c r="HT17" s="1313"/>
      <c r="HU17" s="1313"/>
      <c r="HV17" s="1313"/>
      <c r="HW17" s="1313"/>
      <c r="HX17" s="1313"/>
      <c r="HY17" s="1313"/>
      <c r="HZ17" s="1313"/>
      <c r="IA17" s="1313"/>
      <c r="IB17" s="1313"/>
      <c r="IC17" s="1313"/>
      <c r="ID17" s="1313"/>
    </row>
    <row r="18" spans="1:238" s="1242" customFormat="1" ht="18.75">
      <c r="A18" s="980" t="s">
        <v>184</v>
      </c>
      <c r="B18" s="1377" t="s">
        <v>71</v>
      </c>
      <c r="C18" s="1343"/>
      <c r="D18" s="1343" t="s">
        <v>240</v>
      </c>
      <c r="E18" s="1343"/>
      <c r="F18" s="1345"/>
      <c r="G18" s="1345">
        <v>2</v>
      </c>
      <c r="H18" s="984">
        <v>60</v>
      </c>
      <c r="I18" s="1346">
        <v>27</v>
      </c>
      <c r="J18" s="1346">
        <v>18</v>
      </c>
      <c r="K18" s="1343">
        <v>9</v>
      </c>
      <c r="L18" s="1343"/>
      <c r="M18" s="1347">
        <v>33</v>
      </c>
      <c r="N18" s="1348"/>
      <c r="O18" s="1386"/>
      <c r="P18" s="1380">
        <v>3</v>
      </c>
      <c r="Q18" s="1387"/>
      <c r="R18" s="1350"/>
      <c r="S18" s="1351"/>
      <c r="T18" s="1314"/>
      <c r="U18" s="1241" t="s">
        <v>258</v>
      </c>
      <c r="V18" s="1241" t="s">
        <v>258</v>
      </c>
      <c r="W18" s="1241" t="s">
        <v>257</v>
      </c>
      <c r="X18" s="1241" t="s">
        <v>258</v>
      </c>
      <c r="Y18" s="1241" t="s">
        <v>258</v>
      </c>
      <c r="Z18" s="1241" t="s">
        <v>258</v>
      </c>
      <c r="AA18" s="1314"/>
      <c r="AB18" s="1314"/>
      <c r="AC18" s="1314"/>
      <c r="AD18" s="1314"/>
      <c r="AE18" s="1314"/>
      <c r="AF18" s="1314"/>
      <c r="AG18" s="1314"/>
      <c r="AH18" s="1314"/>
      <c r="AI18" s="1314"/>
      <c r="AJ18" s="1314"/>
      <c r="AK18" s="1314"/>
      <c r="AL18" s="1314"/>
      <c r="AM18" s="1313"/>
      <c r="AN18" s="1313"/>
      <c r="AO18" s="1313"/>
      <c r="AP18" s="1313"/>
      <c r="AQ18" s="1313"/>
      <c r="AR18" s="1313"/>
      <c r="AS18" s="1313"/>
      <c r="AT18" s="1313"/>
      <c r="AU18" s="1313"/>
      <c r="AV18" s="1313"/>
      <c r="AW18" s="1313"/>
      <c r="AX18" s="1313"/>
      <c r="AY18" s="1313"/>
      <c r="AZ18" s="1313"/>
      <c r="BA18" s="1313"/>
      <c r="BB18" s="1313"/>
      <c r="BC18" s="1313"/>
      <c r="BD18" s="1313"/>
      <c r="BE18" s="1313"/>
      <c r="BF18" s="1313"/>
      <c r="BG18" s="1313"/>
      <c r="BH18" s="1313"/>
      <c r="BI18" s="1313"/>
      <c r="BJ18" s="1313"/>
      <c r="BK18" s="1313"/>
      <c r="BL18" s="1313"/>
      <c r="BM18" s="1313"/>
      <c r="BN18" s="1313"/>
      <c r="BO18" s="1313"/>
      <c r="BP18" s="1313"/>
      <c r="BQ18" s="1313"/>
      <c r="BR18" s="1313"/>
      <c r="BS18" s="1313"/>
      <c r="BT18" s="1313"/>
      <c r="BU18" s="1313"/>
      <c r="BV18" s="1313"/>
      <c r="BW18" s="1313"/>
      <c r="BX18" s="1313"/>
      <c r="BY18" s="1313"/>
      <c r="BZ18" s="1313"/>
      <c r="CA18" s="1313"/>
      <c r="CB18" s="1313"/>
      <c r="CC18" s="1313"/>
      <c r="CD18" s="1313"/>
      <c r="CE18" s="1313"/>
      <c r="CF18" s="1313"/>
      <c r="CG18" s="1313"/>
      <c r="CH18" s="1313"/>
      <c r="CI18" s="1313"/>
      <c r="CJ18" s="1313"/>
      <c r="CK18" s="1313"/>
      <c r="CL18" s="1313"/>
      <c r="CM18" s="1313"/>
      <c r="CN18" s="1313"/>
      <c r="CO18" s="1313"/>
      <c r="CP18" s="1313"/>
      <c r="CQ18" s="1313"/>
      <c r="CR18" s="1313"/>
      <c r="CS18" s="1313"/>
      <c r="CT18" s="1313"/>
      <c r="CU18" s="1313"/>
      <c r="CV18" s="1313"/>
      <c r="CW18" s="1313"/>
      <c r="CX18" s="1313"/>
      <c r="CY18" s="1313"/>
      <c r="CZ18" s="1313"/>
      <c r="DA18" s="1313"/>
      <c r="DB18" s="1313"/>
      <c r="DC18" s="1313"/>
      <c r="DD18" s="1313"/>
      <c r="DE18" s="1313"/>
      <c r="DF18" s="1313"/>
      <c r="DG18" s="1313"/>
      <c r="DH18" s="1313"/>
      <c r="DI18" s="1313"/>
      <c r="DJ18" s="1313"/>
      <c r="DK18" s="1313"/>
      <c r="DL18" s="1313"/>
      <c r="DM18" s="1313"/>
      <c r="DN18" s="1313"/>
      <c r="DO18" s="1313"/>
      <c r="DP18" s="1313"/>
      <c r="DQ18" s="1313"/>
      <c r="DR18" s="1313"/>
      <c r="DS18" s="1313"/>
      <c r="DT18" s="1313"/>
      <c r="DU18" s="1313"/>
      <c r="DV18" s="1313"/>
      <c r="DW18" s="1313"/>
      <c r="DX18" s="1313"/>
      <c r="DY18" s="1313"/>
      <c r="DZ18" s="1313"/>
      <c r="EA18" s="1313"/>
      <c r="EB18" s="1313"/>
      <c r="EC18" s="1313"/>
      <c r="ED18" s="1313"/>
      <c r="EE18" s="1313"/>
      <c r="EF18" s="1313"/>
      <c r="EG18" s="1313"/>
      <c r="EH18" s="1313"/>
      <c r="EI18" s="1313"/>
      <c r="EJ18" s="1313"/>
      <c r="EK18" s="1313"/>
      <c r="EL18" s="1313"/>
      <c r="EM18" s="1313"/>
      <c r="EN18" s="1313"/>
      <c r="EO18" s="1313"/>
      <c r="EP18" s="1313"/>
      <c r="EQ18" s="1313"/>
      <c r="ER18" s="1313"/>
      <c r="ES18" s="1313"/>
      <c r="ET18" s="1313"/>
      <c r="EU18" s="1313"/>
      <c r="EV18" s="1313"/>
      <c r="EW18" s="1313"/>
      <c r="EX18" s="1313"/>
      <c r="EY18" s="1313"/>
      <c r="EZ18" s="1313"/>
      <c r="FA18" s="1313"/>
      <c r="FB18" s="1313"/>
      <c r="FC18" s="1313"/>
      <c r="FD18" s="1313"/>
      <c r="FE18" s="1313"/>
      <c r="FF18" s="1313"/>
      <c r="FG18" s="1313"/>
      <c r="FH18" s="1313"/>
      <c r="FI18" s="1313"/>
      <c r="FJ18" s="1313"/>
      <c r="FK18" s="1313"/>
      <c r="FL18" s="1313"/>
      <c r="FM18" s="1313"/>
      <c r="FN18" s="1313"/>
      <c r="FO18" s="1313"/>
      <c r="FP18" s="1313"/>
      <c r="FQ18" s="1313"/>
      <c r="FR18" s="1313"/>
      <c r="FS18" s="1313"/>
      <c r="FT18" s="1313"/>
      <c r="FU18" s="1313"/>
      <c r="FV18" s="1313"/>
      <c r="FW18" s="1313"/>
      <c r="FX18" s="1313"/>
      <c r="FY18" s="1313"/>
      <c r="FZ18" s="1313"/>
      <c r="GA18" s="1313"/>
      <c r="GB18" s="1313"/>
      <c r="GC18" s="1313"/>
      <c r="GD18" s="1313"/>
      <c r="GE18" s="1313"/>
      <c r="GF18" s="1313"/>
      <c r="GG18" s="1313"/>
      <c r="GH18" s="1313"/>
      <c r="GI18" s="1313"/>
      <c r="GJ18" s="1313"/>
      <c r="GK18" s="1313"/>
      <c r="GL18" s="1313"/>
      <c r="GM18" s="1313"/>
      <c r="GN18" s="1313"/>
      <c r="GO18" s="1313"/>
      <c r="GP18" s="1313"/>
      <c r="GQ18" s="1313"/>
      <c r="GR18" s="1313"/>
      <c r="GS18" s="1313"/>
      <c r="GT18" s="1313"/>
      <c r="GU18" s="1313"/>
      <c r="GV18" s="1313"/>
      <c r="GW18" s="1313"/>
      <c r="GX18" s="1313"/>
      <c r="GY18" s="1313"/>
      <c r="GZ18" s="1313"/>
      <c r="HA18" s="1313"/>
      <c r="HB18" s="1313"/>
      <c r="HC18" s="1313"/>
      <c r="HD18" s="1313"/>
      <c r="HE18" s="1313"/>
      <c r="HF18" s="1313"/>
      <c r="HG18" s="1313"/>
      <c r="HH18" s="1313"/>
      <c r="HI18" s="1313"/>
      <c r="HJ18" s="1313"/>
      <c r="HK18" s="1313"/>
      <c r="HL18" s="1313"/>
      <c r="HM18" s="1313"/>
      <c r="HN18" s="1313"/>
      <c r="HO18" s="1313"/>
      <c r="HP18" s="1313"/>
      <c r="HQ18" s="1313"/>
      <c r="HR18" s="1313"/>
      <c r="HS18" s="1313"/>
      <c r="HT18" s="1313"/>
      <c r="HU18" s="1313"/>
      <c r="HV18" s="1313"/>
      <c r="HW18" s="1313"/>
      <c r="HX18" s="1313"/>
      <c r="HY18" s="1313"/>
      <c r="HZ18" s="1313"/>
      <c r="IA18" s="1313"/>
      <c r="IB18" s="1313"/>
      <c r="IC18" s="1313"/>
      <c r="ID18" s="1313"/>
    </row>
    <row r="19" spans="1:238" s="1242" customFormat="1" ht="18.75">
      <c r="A19" s="980" t="s">
        <v>194</v>
      </c>
      <c r="B19" s="1241" t="s">
        <v>80</v>
      </c>
      <c r="C19" s="1343"/>
      <c r="D19" s="1344"/>
      <c r="E19" s="1344"/>
      <c r="F19" s="1378"/>
      <c r="G19" s="1388">
        <v>10</v>
      </c>
      <c r="H19" s="1266">
        <v>300</v>
      </c>
      <c r="I19" s="1371">
        <v>117</v>
      </c>
      <c r="J19" s="1371">
        <v>51</v>
      </c>
      <c r="K19" s="1372">
        <v>33</v>
      </c>
      <c r="L19" s="1372">
        <v>33</v>
      </c>
      <c r="M19" s="1373">
        <v>183</v>
      </c>
      <c r="N19" s="1270"/>
      <c r="O19" s="1270"/>
      <c r="P19" s="1389"/>
      <c r="Q19" s="1389"/>
      <c r="R19" s="1389"/>
      <c r="S19" s="1389"/>
      <c r="T19" s="1314"/>
      <c r="U19" s="1241" t="s">
        <v>258</v>
      </c>
      <c r="V19" s="1241" t="s">
        <v>258</v>
      </c>
      <c r="W19" s="1241" t="s">
        <v>257</v>
      </c>
      <c r="X19" s="1241" t="s">
        <v>257</v>
      </c>
      <c r="Y19" s="1241" t="s">
        <v>258</v>
      </c>
      <c r="Z19" s="1241" t="s">
        <v>258</v>
      </c>
      <c r="AA19" s="1314"/>
      <c r="AB19" s="1314"/>
      <c r="AC19" s="1314"/>
      <c r="AD19" s="1314"/>
      <c r="AE19" s="1314"/>
      <c r="AF19" s="1314"/>
      <c r="AG19" s="1314"/>
      <c r="AH19" s="1314"/>
      <c r="AI19" s="1314"/>
      <c r="AJ19" s="1314"/>
      <c r="AK19" s="1314"/>
      <c r="AL19" s="1314"/>
      <c r="AM19" s="1313"/>
      <c r="AN19" s="1313"/>
      <c r="AO19" s="1313"/>
      <c r="AP19" s="1313"/>
      <c r="AQ19" s="1313"/>
      <c r="AR19" s="1313"/>
      <c r="AS19" s="1313"/>
      <c r="AT19" s="1313"/>
      <c r="AU19" s="1313"/>
      <c r="AV19" s="1313"/>
      <c r="AW19" s="1313"/>
      <c r="AX19" s="1313"/>
      <c r="AY19" s="1313"/>
      <c r="AZ19" s="1313"/>
      <c r="BA19" s="1313"/>
      <c r="BB19" s="1313"/>
      <c r="BC19" s="1313"/>
      <c r="BD19" s="1313"/>
      <c r="BE19" s="1313"/>
      <c r="BF19" s="1313"/>
      <c r="BG19" s="1313"/>
      <c r="BH19" s="1313"/>
      <c r="BI19" s="1313"/>
      <c r="BJ19" s="1313"/>
      <c r="BK19" s="1313"/>
      <c r="BL19" s="1313"/>
      <c r="BM19" s="1313"/>
      <c r="BN19" s="1313"/>
      <c r="BO19" s="1313"/>
      <c r="BP19" s="1313"/>
      <c r="BQ19" s="1313"/>
      <c r="BR19" s="1313"/>
      <c r="BS19" s="1313"/>
      <c r="BT19" s="1313"/>
      <c r="BU19" s="1313"/>
      <c r="BV19" s="1313"/>
      <c r="BW19" s="1313"/>
      <c r="BX19" s="1313"/>
      <c r="BY19" s="1313"/>
      <c r="BZ19" s="1313"/>
      <c r="CA19" s="1313"/>
      <c r="CB19" s="1313"/>
      <c r="CC19" s="1313"/>
      <c r="CD19" s="1313"/>
      <c r="CE19" s="1313"/>
      <c r="CF19" s="1313"/>
      <c r="CG19" s="1313"/>
      <c r="CH19" s="1313"/>
      <c r="CI19" s="1313"/>
      <c r="CJ19" s="1313"/>
      <c r="CK19" s="1313"/>
      <c r="CL19" s="1313"/>
      <c r="CM19" s="1313"/>
      <c r="CN19" s="1313"/>
      <c r="CO19" s="1313"/>
      <c r="CP19" s="1313"/>
      <c r="CQ19" s="1313"/>
      <c r="CR19" s="1313"/>
      <c r="CS19" s="1313"/>
      <c r="CT19" s="1313"/>
      <c r="CU19" s="1313"/>
      <c r="CV19" s="1313"/>
      <c r="CW19" s="1313"/>
      <c r="CX19" s="1313"/>
      <c r="CY19" s="1313"/>
      <c r="CZ19" s="1313"/>
      <c r="DA19" s="1313"/>
      <c r="DB19" s="1313"/>
      <c r="DC19" s="1313"/>
      <c r="DD19" s="1313"/>
      <c r="DE19" s="1313"/>
      <c r="DF19" s="1313"/>
      <c r="DG19" s="1313"/>
      <c r="DH19" s="1313"/>
      <c r="DI19" s="1313"/>
      <c r="DJ19" s="1313"/>
      <c r="DK19" s="1313"/>
      <c r="DL19" s="1313"/>
      <c r="DM19" s="1313"/>
      <c r="DN19" s="1313"/>
      <c r="DO19" s="1313"/>
      <c r="DP19" s="1313"/>
      <c r="DQ19" s="1313"/>
      <c r="DR19" s="1313"/>
      <c r="DS19" s="1313"/>
      <c r="DT19" s="1313"/>
      <c r="DU19" s="1313"/>
      <c r="DV19" s="1313"/>
      <c r="DW19" s="1313"/>
      <c r="DX19" s="1313"/>
      <c r="DY19" s="1313"/>
      <c r="DZ19" s="1313"/>
      <c r="EA19" s="1313"/>
      <c r="EB19" s="1313"/>
      <c r="EC19" s="1313"/>
      <c r="ED19" s="1313"/>
      <c r="EE19" s="1313"/>
      <c r="EF19" s="1313"/>
      <c r="EG19" s="1313"/>
      <c r="EH19" s="1313"/>
      <c r="EI19" s="1313"/>
      <c r="EJ19" s="1313"/>
      <c r="EK19" s="1313"/>
      <c r="EL19" s="1313"/>
      <c r="EM19" s="1313"/>
      <c r="EN19" s="1313"/>
      <c r="EO19" s="1313"/>
      <c r="EP19" s="1313"/>
      <c r="EQ19" s="1313"/>
      <c r="ER19" s="1313"/>
      <c r="ES19" s="1313"/>
      <c r="ET19" s="1313"/>
      <c r="EU19" s="1313"/>
      <c r="EV19" s="1313"/>
      <c r="EW19" s="1313"/>
      <c r="EX19" s="1313"/>
      <c r="EY19" s="1313"/>
      <c r="EZ19" s="1313"/>
      <c r="FA19" s="1313"/>
      <c r="FB19" s="1313"/>
      <c r="FC19" s="1313"/>
      <c r="FD19" s="1313"/>
      <c r="FE19" s="1313"/>
      <c r="FF19" s="1313"/>
      <c r="FG19" s="1313"/>
      <c r="FH19" s="1313"/>
      <c r="FI19" s="1313"/>
      <c r="FJ19" s="1313"/>
      <c r="FK19" s="1313"/>
      <c r="FL19" s="1313"/>
      <c r="FM19" s="1313"/>
      <c r="FN19" s="1313"/>
      <c r="FO19" s="1313"/>
      <c r="FP19" s="1313"/>
      <c r="FQ19" s="1313"/>
      <c r="FR19" s="1313"/>
      <c r="FS19" s="1313"/>
      <c r="FT19" s="1313"/>
      <c r="FU19" s="1313"/>
      <c r="FV19" s="1313"/>
      <c r="FW19" s="1313"/>
      <c r="FX19" s="1313"/>
      <c r="FY19" s="1313"/>
      <c r="FZ19" s="1313"/>
      <c r="GA19" s="1313"/>
      <c r="GB19" s="1313"/>
      <c r="GC19" s="1313"/>
      <c r="GD19" s="1313"/>
      <c r="GE19" s="1313"/>
      <c r="GF19" s="1313"/>
      <c r="GG19" s="1313"/>
      <c r="GH19" s="1313"/>
      <c r="GI19" s="1313"/>
      <c r="GJ19" s="1313"/>
      <c r="GK19" s="1313"/>
      <c r="GL19" s="1313"/>
      <c r="GM19" s="1313"/>
      <c r="GN19" s="1313"/>
      <c r="GO19" s="1313"/>
      <c r="GP19" s="1313"/>
      <c r="GQ19" s="1313"/>
      <c r="GR19" s="1313"/>
      <c r="GS19" s="1313"/>
      <c r="GT19" s="1313"/>
      <c r="GU19" s="1313"/>
      <c r="GV19" s="1313"/>
      <c r="GW19" s="1313"/>
      <c r="GX19" s="1313"/>
      <c r="GY19" s="1313"/>
      <c r="GZ19" s="1313"/>
      <c r="HA19" s="1313"/>
      <c r="HB19" s="1313"/>
      <c r="HC19" s="1313"/>
      <c r="HD19" s="1313"/>
      <c r="HE19" s="1313"/>
      <c r="HF19" s="1313"/>
      <c r="HG19" s="1313"/>
      <c r="HH19" s="1313"/>
      <c r="HI19" s="1313"/>
      <c r="HJ19" s="1313"/>
      <c r="HK19" s="1313"/>
      <c r="HL19" s="1313"/>
      <c r="HM19" s="1313"/>
      <c r="HN19" s="1313"/>
      <c r="HO19" s="1313"/>
      <c r="HP19" s="1313"/>
      <c r="HQ19" s="1313"/>
      <c r="HR19" s="1313"/>
      <c r="HS19" s="1313"/>
      <c r="HT19" s="1313"/>
      <c r="HU19" s="1313"/>
      <c r="HV19" s="1313"/>
      <c r="HW19" s="1313"/>
      <c r="HX19" s="1313"/>
      <c r="HY19" s="1313"/>
      <c r="HZ19" s="1313"/>
      <c r="IA19" s="1313"/>
      <c r="IB19" s="1313"/>
      <c r="IC19" s="1313"/>
      <c r="ID19" s="1313"/>
    </row>
    <row r="20" spans="1:238" s="1242" customFormat="1" ht="18.75">
      <c r="A20" s="980" t="s">
        <v>195</v>
      </c>
      <c r="B20" s="1342" t="s">
        <v>71</v>
      </c>
      <c r="C20" s="1343"/>
      <c r="D20" s="1344" t="s">
        <v>240</v>
      </c>
      <c r="E20" s="1344"/>
      <c r="F20" s="1378"/>
      <c r="G20" s="1390">
        <v>6</v>
      </c>
      <c r="H20" s="984">
        <v>180</v>
      </c>
      <c r="I20" s="1346">
        <v>72</v>
      </c>
      <c r="J20" s="1346">
        <v>36</v>
      </c>
      <c r="K20" s="1343">
        <v>18</v>
      </c>
      <c r="L20" s="1343">
        <v>18</v>
      </c>
      <c r="M20" s="1347">
        <v>108</v>
      </c>
      <c r="N20" s="1348"/>
      <c r="O20" s="1348"/>
      <c r="P20" s="1380">
        <v>8</v>
      </c>
      <c r="Q20" s="1380"/>
      <c r="R20" s="1350"/>
      <c r="S20" s="1350"/>
      <c r="T20" s="1314"/>
      <c r="U20" s="1241" t="s">
        <v>258</v>
      </c>
      <c r="V20" s="1241" t="s">
        <v>258</v>
      </c>
      <c r="W20" s="1241" t="s">
        <v>257</v>
      </c>
      <c r="X20" s="1241" t="s">
        <v>258</v>
      </c>
      <c r="Y20" s="1241" t="s">
        <v>258</v>
      </c>
      <c r="Z20" s="1241" t="s">
        <v>258</v>
      </c>
      <c r="AA20" s="1314"/>
      <c r="AB20" s="1314"/>
      <c r="AC20" s="1314"/>
      <c r="AD20" s="1314"/>
      <c r="AE20" s="1314"/>
      <c r="AF20" s="1314"/>
      <c r="AG20" s="1314"/>
      <c r="AH20" s="1314"/>
      <c r="AI20" s="1314"/>
      <c r="AJ20" s="1314"/>
      <c r="AK20" s="1314"/>
      <c r="AL20" s="1314"/>
      <c r="AM20" s="1313"/>
      <c r="AN20" s="1313"/>
      <c r="AO20" s="1313"/>
      <c r="AP20" s="1313"/>
      <c r="AQ20" s="1313"/>
      <c r="AR20" s="1313"/>
      <c r="AS20" s="1313"/>
      <c r="AT20" s="1313"/>
      <c r="AU20" s="1313"/>
      <c r="AV20" s="1313"/>
      <c r="AW20" s="1313"/>
      <c r="AX20" s="1313"/>
      <c r="AY20" s="1313"/>
      <c r="AZ20" s="1313"/>
      <c r="BA20" s="1313"/>
      <c r="BB20" s="1313"/>
      <c r="BC20" s="1313"/>
      <c r="BD20" s="1313"/>
      <c r="BE20" s="1313"/>
      <c r="BF20" s="1313"/>
      <c r="BG20" s="1313"/>
      <c r="BH20" s="1313"/>
      <c r="BI20" s="1313"/>
      <c r="BJ20" s="1313"/>
      <c r="BK20" s="1313"/>
      <c r="BL20" s="1313"/>
      <c r="BM20" s="1313"/>
      <c r="BN20" s="1313"/>
      <c r="BO20" s="1313"/>
      <c r="BP20" s="1313"/>
      <c r="BQ20" s="1313"/>
      <c r="BR20" s="1313"/>
      <c r="BS20" s="1313"/>
      <c r="BT20" s="1313"/>
      <c r="BU20" s="1313"/>
      <c r="BV20" s="1313"/>
      <c r="BW20" s="1313"/>
      <c r="BX20" s="1313"/>
      <c r="BY20" s="1313"/>
      <c r="BZ20" s="1313"/>
      <c r="CA20" s="1313"/>
      <c r="CB20" s="1313"/>
      <c r="CC20" s="1313"/>
      <c r="CD20" s="1313"/>
      <c r="CE20" s="1313"/>
      <c r="CF20" s="1313"/>
      <c r="CG20" s="1313"/>
      <c r="CH20" s="1313"/>
      <c r="CI20" s="1313"/>
      <c r="CJ20" s="1313"/>
      <c r="CK20" s="1313"/>
      <c r="CL20" s="1313"/>
      <c r="CM20" s="1313"/>
      <c r="CN20" s="1313"/>
      <c r="CO20" s="1313"/>
      <c r="CP20" s="1313"/>
      <c r="CQ20" s="1313"/>
      <c r="CR20" s="1313"/>
      <c r="CS20" s="1313"/>
      <c r="CT20" s="1313"/>
      <c r="CU20" s="1313"/>
      <c r="CV20" s="1313"/>
      <c r="CW20" s="1313"/>
      <c r="CX20" s="1313"/>
      <c r="CY20" s="1313"/>
      <c r="CZ20" s="1313"/>
      <c r="DA20" s="1313"/>
      <c r="DB20" s="1313"/>
      <c r="DC20" s="1313"/>
      <c r="DD20" s="1313"/>
      <c r="DE20" s="1313"/>
      <c r="DF20" s="1313"/>
      <c r="DG20" s="1313"/>
      <c r="DH20" s="1313"/>
      <c r="DI20" s="1313"/>
      <c r="DJ20" s="1313"/>
      <c r="DK20" s="1313"/>
      <c r="DL20" s="1313"/>
      <c r="DM20" s="1313"/>
      <c r="DN20" s="1313"/>
      <c r="DO20" s="1313"/>
      <c r="DP20" s="1313"/>
      <c r="DQ20" s="1313"/>
      <c r="DR20" s="1313"/>
      <c r="DS20" s="1313"/>
      <c r="DT20" s="1313"/>
      <c r="DU20" s="1313"/>
      <c r="DV20" s="1313"/>
      <c r="DW20" s="1313"/>
      <c r="DX20" s="1313"/>
      <c r="DY20" s="1313"/>
      <c r="DZ20" s="1313"/>
      <c r="EA20" s="1313"/>
      <c r="EB20" s="1313"/>
      <c r="EC20" s="1313"/>
      <c r="ED20" s="1313"/>
      <c r="EE20" s="1313"/>
      <c r="EF20" s="1313"/>
      <c r="EG20" s="1313"/>
      <c r="EH20" s="1313"/>
      <c r="EI20" s="1313"/>
      <c r="EJ20" s="1313"/>
      <c r="EK20" s="1313"/>
      <c r="EL20" s="1313"/>
      <c r="EM20" s="1313"/>
      <c r="EN20" s="1313"/>
      <c r="EO20" s="1313"/>
      <c r="EP20" s="1313"/>
      <c r="EQ20" s="1313"/>
      <c r="ER20" s="1313"/>
      <c r="ES20" s="1313"/>
      <c r="ET20" s="1313"/>
      <c r="EU20" s="1313"/>
      <c r="EV20" s="1313"/>
      <c r="EW20" s="1313"/>
      <c r="EX20" s="1313"/>
      <c r="EY20" s="1313"/>
      <c r="EZ20" s="1313"/>
      <c r="FA20" s="1313"/>
      <c r="FB20" s="1313"/>
      <c r="FC20" s="1313"/>
      <c r="FD20" s="1313"/>
      <c r="FE20" s="1313"/>
      <c r="FF20" s="1313"/>
      <c r="FG20" s="1313"/>
      <c r="FH20" s="1313"/>
      <c r="FI20" s="1313"/>
      <c r="FJ20" s="1313"/>
      <c r="FK20" s="1313"/>
      <c r="FL20" s="1313"/>
      <c r="FM20" s="1313"/>
      <c r="FN20" s="1313"/>
      <c r="FO20" s="1313"/>
      <c r="FP20" s="1313"/>
      <c r="FQ20" s="1313"/>
      <c r="FR20" s="1313"/>
      <c r="FS20" s="1313"/>
      <c r="FT20" s="1313"/>
      <c r="FU20" s="1313"/>
      <c r="FV20" s="1313"/>
      <c r="FW20" s="1313"/>
      <c r="FX20" s="1313"/>
      <c r="FY20" s="1313"/>
      <c r="FZ20" s="1313"/>
      <c r="GA20" s="1313"/>
      <c r="GB20" s="1313"/>
      <c r="GC20" s="1313"/>
      <c r="GD20" s="1313"/>
      <c r="GE20" s="1313"/>
      <c r="GF20" s="1313"/>
      <c r="GG20" s="1313"/>
      <c r="GH20" s="1313"/>
      <c r="GI20" s="1313"/>
      <c r="GJ20" s="1313"/>
      <c r="GK20" s="1313"/>
      <c r="GL20" s="1313"/>
      <c r="GM20" s="1313"/>
      <c r="GN20" s="1313"/>
      <c r="GO20" s="1313"/>
      <c r="GP20" s="1313"/>
      <c r="GQ20" s="1313"/>
      <c r="GR20" s="1313"/>
      <c r="GS20" s="1313"/>
      <c r="GT20" s="1313"/>
      <c r="GU20" s="1313"/>
      <c r="GV20" s="1313"/>
      <c r="GW20" s="1313"/>
      <c r="GX20" s="1313"/>
      <c r="GY20" s="1313"/>
      <c r="GZ20" s="1313"/>
      <c r="HA20" s="1313"/>
      <c r="HB20" s="1313"/>
      <c r="HC20" s="1313"/>
      <c r="HD20" s="1313"/>
      <c r="HE20" s="1313"/>
      <c r="HF20" s="1313"/>
      <c r="HG20" s="1313"/>
      <c r="HH20" s="1313"/>
      <c r="HI20" s="1313"/>
      <c r="HJ20" s="1313"/>
      <c r="HK20" s="1313"/>
      <c r="HL20" s="1313"/>
      <c r="HM20" s="1313"/>
      <c r="HN20" s="1313"/>
      <c r="HO20" s="1313"/>
      <c r="HP20" s="1313"/>
      <c r="HQ20" s="1313"/>
      <c r="HR20" s="1313"/>
      <c r="HS20" s="1313"/>
      <c r="HT20" s="1313"/>
      <c r="HU20" s="1313"/>
      <c r="HV20" s="1313"/>
      <c r="HW20" s="1313"/>
      <c r="HX20" s="1313"/>
      <c r="HY20" s="1313"/>
      <c r="HZ20" s="1313"/>
      <c r="IA20" s="1313"/>
      <c r="IB20" s="1313"/>
      <c r="IC20" s="1313"/>
      <c r="ID20" s="1313"/>
    </row>
    <row r="21" spans="1:44" s="1242" customFormat="1" ht="18.75">
      <c r="A21" s="1352"/>
      <c r="B21" s="1273" t="s">
        <v>53</v>
      </c>
      <c r="C21" s="1353">
        <v>1</v>
      </c>
      <c r="D21" s="1354">
        <v>5</v>
      </c>
      <c r="E21" s="1354"/>
      <c r="F21" s="1353">
        <v>1</v>
      </c>
      <c r="G21" s="1353"/>
      <c r="H21" s="1353"/>
      <c r="I21" s="1273"/>
      <c r="J21" s="1273"/>
      <c r="K21" s="1273"/>
      <c r="L21" s="1273"/>
      <c r="M21" s="1273"/>
      <c r="N21" s="1273"/>
      <c r="O21" s="1273"/>
      <c r="P21" s="1273">
        <f>SUM(P8:P20)+2</f>
        <v>27</v>
      </c>
      <c r="Q21" s="1273"/>
      <c r="R21" s="1273"/>
      <c r="S21" s="1273"/>
      <c r="T21" s="1273"/>
      <c r="U21" s="1273"/>
      <c r="V21" s="1273"/>
      <c r="W21" s="1273"/>
      <c r="X21" s="1273"/>
      <c r="Y21" s="1273"/>
      <c r="Z21" s="1273"/>
      <c r="AA21" s="1273"/>
      <c r="AB21" s="1273"/>
      <c r="AC21" s="1273"/>
      <c r="AD21" s="1273"/>
      <c r="AE21" s="1273"/>
      <c r="AF21" s="1273"/>
      <c r="AG21" s="1273"/>
      <c r="AH21" s="1273"/>
      <c r="AI21" s="1273"/>
      <c r="AJ21" s="1273"/>
      <c r="AK21" s="1273"/>
      <c r="AL21" s="1273"/>
      <c r="AM21" s="1391"/>
      <c r="AN21" s="1273"/>
      <c r="AO21" s="1273"/>
      <c r="AP21" s="1273"/>
      <c r="AQ21" s="1273"/>
      <c r="AR21" s="1273"/>
    </row>
    <row r="22" spans="1:44" s="1242" customFormat="1" ht="18.75">
      <c r="A22" s="1355"/>
      <c r="C22" s="1356"/>
      <c r="D22" s="1357"/>
      <c r="E22" s="1357"/>
      <c r="F22" s="1356"/>
      <c r="G22" s="1356"/>
      <c r="H22" s="1356"/>
      <c r="AM22" s="1273"/>
      <c r="AN22" s="1273"/>
      <c r="AO22" s="1273"/>
      <c r="AP22" s="1273"/>
      <c r="AQ22" s="1273"/>
      <c r="AR22" s="1273"/>
    </row>
  </sheetData>
  <sheetProtection selectLockedCells="1" selectUnlockedCells="1"/>
  <mergeCells count="25">
    <mergeCell ref="AL2:AL7"/>
    <mergeCell ref="W3:Y4"/>
    <mergeCell ref="I4:I7"/>
    <mergeCell ref="J4:J7"/>
    <mergeCell ref="K4:K7"/>
    <mergeCell ref="L4:L7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6"/>
  <sheetViews>
    <sheetView view="pageBreakPreview" zoomScale="60" zoomScaleNormal="50" zoomScalePageLayoutView="0" workbookViewId="0" topLeftCell="A1">
      <selection activeCell="B25" sqref="B25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hidden="1" customWidth="1"/>
    <col min="8" max="8" width="10.125" style="26" hidden="1" customWidth="1"/>
    <col min="9" max="9" width="9.00390625" style="25" customWidth="1"/>
    <col min="10" max="10" width="8.25390625" style="25" customWidth="1"/>
    <col min="11" max="13" width="7.375" style="25" customWidth="1"/>
    <col min="14" max="14" width="7.125" style="25" hidden="1" customWidth="1"/>
    <col min="15" max="15" width="7.625" style="25" hidden="1" customWidth="1"/>
    <col min="16" max="16" width="6.625" style="25" hidden="1" customWidth="1"/>
    <col min="17" max="17" width="21.875" style="25" customWidth="1"/>
    <col min="18" max="18" width="7.75390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43.875" style="25" customWidth="1"/>
    <col min="39" max="44" width="9.125" style="1225" customWidth="1"/>
    <col min="45" max="16384" width="9.125" style="25" customWidth="1"/>
  </cols>
  <sheetData>
    <row r="1" spans="1:44" s="906" customFormat="1" ht="18.75">
      <c r="A1" s="3454" t="s">
        <v>263</v>
      </c>
      <c r="B1" s="3455"/>
      <c r="C1" s="3455"/>
      <c r="D1" s="3455"/>
      <c r="E1" s="3455"/>
      <c r="F1" s="3455"/>
      <c r="G1" s="3455"/>
      <c r="H1" s="3455"/>
      <c r="I1" s="3455"/>
      <c r="J1" s="3455"/>
      <c r="K1" s="3455"/>
      <c r="L1" s="3455"/>
      <c r="M1" s="3455"/>
      <c r="N1" s="3456"/>
      <c r="O1" s="3456"/>
      <c r="P1" s="3456"/>
      <c r="Q1" s="3456"/>
      <c r="R1" s="3456"/>
      <c r="S1" s="3456"/>
      <c r="T1" s="3456"/>
      <c r="U1" s="3456"/>
      <c r="V1" s="3456"/>
      <c r="W1" s="3456"/>
      <c r="X1" s="3456"/>
      <c r="Y1" s="3457"/>
      <c r="AM1" s="1214"/>
      <c r="AN1" s="1214"/>
      <c r="AO1" s="1214"/>
      <c r="AP1" s="1214"/>
      <c r="AQ1" s="1214"/>
      <c r="AR1" s="1214"/>
    </row>
    <row r="2" spans="1:44" s="906" customFormat="1" ht="39.75" customHeight="1">
      <c r="A2" s="3458" t="s">
        <v>41</v>
      </c>
      <c r="B2" s="3459" t="s">
        <v>42</v>
      </c>
      <c r="C2" s="3460" t="s">
        <v>238</v>
      </c>
      <c r="D2" s="3461"/>
      <c r="E2" s="3461"/>
      <c r="F2" s="3461"/>
      <c r="G2" s="3462" t="s">
        <v>43</v>
      </c>
      <c r="H2" s="3464" t="s">
        <v>44</v>
      </c>
      <c r="I2" s="3464"/>
      <c r="J2" s="3464"/>
      <c r="K2" s="3464"/>
      <c r="L2" s="3464"/>
      <c r="M2" s="1361"/>
      <c r="N2" s="3464"/>
      <c r="O2" s="3464"/>
      <c r="P2" s="3464"/>
      <c r="Q2" s="3464"/>
      <c r="R2" s="3464"/>
      <c r="S2" s="3464"/>
      <c r="T2" s="3464"/>
      <c r="U2" s="3464"/>
      <c r="V2" s="3464"/>
      <c r="W2" s="3464"/>
      <c r="X2" s="3464"/>
      <c r="Y2" s="3464"/>
      <c r="Z2" s="1214"/>
      <c r="AA2" s="1214"/>
      <c r="AB2" s="1214"/>
      <c r="AC2" s="1214"/>
      <c r="AD2" s="1214"/>
      <c r="AE2" s="1214"/>
      <c r="AF2" s="1214"/>
      <c r="AG2" s="1214"/>
      <c r="AH2" s="1214"/>
      <c r="AI2" s="1214"/>
      <c r="AJ2" s="1214"/>
      <c r="AK2" s="1214"/>
      <c r="AL2" s="3108" t="s">
        <v>259</v>
      </c>
      <c r="AM2" s="1227"/>
      <c r="AN2" s="1214"/>
      <c r="AO2" s="1214"/>
      <c r="AP2" s="1214"/>
      <c r="AQ2" s="1214"/>
      <c r="AR2" s="1214"/>
    </row>
    <row r="3" spans="1:44" s="906" customFormat="1" ht="12.75" customHeight="1">
      <c r="A3" s="3458"/>
      <c r="B3" s="3459"/>
      <c r="C3" s="3465" t="s">
        <v>110</v>
      </c>
      <c r="D3" s="3465" t="s">
        <v>111</v>
      </c>
      <c r="E3" s="3464" t="s">
        <v>112</v>
      </c>
      <c r="F3" s="3461"/>
      <c r="G3" s="3463"/>
      <c r="H3" s="3462" t="s">
        <v>46</v>
      </c>
      <c r="I3" s="3459" t="s">
        <v>47</v>
      </c>
      <c r="J3" s="3459"/>
      <c r="K3" s="3459"/>
      <c r="L3" s="3459"/>
      <c r="M3" s="3462" t="s">
        <v>48</v>
      </c>
      <c r="N3" s="3459" t="s">
        <v>49</v>
      </c>
      <c r="O3" s="3459"/>
      <c r="P3" s="3459"/>
      <c r="Q3" s="3459" t="s">
        <v>50</v>
      </c>
      <c r="R3" s="3459"/>
      <c r="S3" s="3459"/>
      <c r="T3" s="3459" t="s">
        <v>51</v>
      </c>
      <c r="U3" s="3459"/>
      <c r="V3" s="3459"/>
      <c r="W3" s="3459" t="s">
        <v>52</v>
      </c>
      <c r="X3" s="3459"/>
      <c r="Y3" s="3459"/>
      <c r="Z3" s="1214"/>
      <c r="AA3" s="1214"/>
      <c r="AB3" s="1214"/>
      <c r="AC3" s="1214"/>
      <c r="AD3" s="1214"/>
      <c r="AE3" s="1214"/>
      <c r="AF3" s="1214"/>
      <c r="AG3" s="1214"/>
      <c r="AH3" s="1214"/>
      <c r="AI3" s="1214"/>
      <c r="AJ3" s="1214"/>
      <c r="AK3" s="1214"/>
      <c r="AL3" s="3108"/>
      <c r="AM3" s="1227"/>
      <c r="AN3" s="1214"/>
      <c r="AO3" s="1214"/>
      <c r="AP3" s="1214"/>
      <c r="AQ3" s="1214"/>
      <c r="AR3" s="1214"/>
    </row>
    <row r="4" spans="1:44" s="906" customFormat="1" ht="32.25" customHeight="1">
      <c r="A4" s="3458"/>
      <c r="B4" s="3459"/>
      <c r="C4" s="3463"/>
      <c r="D4" s="3463"/>
      <c r="E4" s="3461"/>
      <c r="F4" s="3461"/>
      <c r="G4" s="3463"/>
      <c r="H4" s="3462"/>
      <c r="I4" s="3462" t="s">
        <v>53</v>
      </c>
      <c r="J4" s="3462" t="s">
        <v>54</v>
      </c>
      <c r="K4" s="3462" t="s">
        <v>55</v>
      </c>
      <c r="L4" s="3462" t="s">
        <v>56</v>
      </c>
      <c r="M4" s="3462"/>
      <c r="N4" s="3459"/>
      <c r="O4" s="3459"/>
      <c r="P4" s="3459"/>
      <c r="Q4" s="3459"/>
      <c r="R4" s="3459"/>
      <c r="S4" s="3459"/>
      <c r="T4" s="3459"/>
      <c r="U4" s="3459"/>
      <c r="V4" s="3459"/>
      <c r="W4" s="3459"/>
      <c r="X4" s="3459"/>
      <c r="Y4" s="3459"/>
      <c r="Z4" s="1214"/>
      <c r="AA4" s="1214"/>
      <c r="AB4" s="1214"/>
      <c r="AC4" s="1214"/>
      <c r="AD4" s="1214"/>
      <c r="AE4" s="1214"/>
      <c r="AF4" s="1214"/>
      <c r="AG4" s="1214"/>
      <c r="AH4" s="1214"/>
      <c r="AI4" s="1214"/>
      <c r="AJ4" s="1214"/>
      <c r="AK4" s="1214"/>
      <c r="AL4" s="3108"/>
      <c r="AM4" s="1227"/>
      <c r="AN4" s="1214"/>
      <c r="AO4" s="1214"/>
      <c r="AP4" s="1214"/>
      <c r="AQ4" s="1214"/>
      <c r="AR4" s="1214"/>
    </row>
    <row r="5" spans="1:44" s="906" customFormat="1" ht="18.75">
      <c r="A5" s="3458"/>
      <c r="B5" s="3459"/>
      <c r="C5" s="3463"/>
      <c r="D5" s="3463"/>
      <c r="E5" s="3462" t="s">
        <v>113</v>
      </c>
      <c r="F5" s="3462" t="s">
        <v>114</v>
      </c>
      <c r="G5" s="3463"/>
      <c r="H5" s="3462"/>
      <c r="I5" s="3462"/>
      <c r="J5" s="3462"/>
      <c r="K5" s="3462"/>
      <c r="L5" s="3462"/>
      <c r="M5" s="3462"/>
      <c r="N5" s="1215">
        <v>1</v>
      </c>
      <c r="O5" s="1215" t="s">
        <v>239</v>
      </c>
      <c r="P5" s="1215" t="s">
        <v>240</v>
      </c>
      <c r="Q5" s="1215">
        <v>3</v>
      </c>
      <c r="R5" s="1215" t="s">
        <v>241</v>
      </c>
      <c r="S5" s="1215" t="s">
        <v>242</v>
      </c>
      <c r="T5" s="1215">
        <v>7</v>
      </c>
      <c r="U5" s="1215">
        <v>8</v>
      </c>
      <c r="V5" s="1215">
        <v>9</v>
      </c>
      <c r="W5" s="1215">
        <v>10</v>
      </c>
      <c r="X5" s="1215">
        <v>11</v>
      </c>
      <c r="Y5" s="1215">
        <v>12</v>
      </c>
      <c r="Z5" s="1214"/>
      <c r="AA5" s="1214"/>
      <c r="AB5" s="1214"/>
      <c r="AC5" s="1214"/>
      <c r="AD5" s="1214"/>
      <c r="AE5" s="1214"/>
      <c r="AF5" s="1214"/>
      <c r="AG5" s="1214"/>
      <c r="AH5" s="1214"/>
      <c r="AI5" s="1214"/>
      <c r="AJ5" s="1214"/>
      <c r="AK5" s="1214"/>
      <c r="AL5" s="3108"/>
      <c r="AM5" s="1228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</row>
    <row r="6" spans="1:44" s="906" customFormat="1" ht="18.75">
      <c r="A6" s="3458"/>
      <c r="B6" s="3459"/>
      <c r="C6" s="3463"/>
      <c r="D6" s="3463"/>
      <c r="E6" s="3463"/>
      <c r="F6" s="3462"/>
      <c r="G6" s="3463"/>
      <c r="H6" s="3462"/>
      <c r="I6" s="3462"/>
      <c r="J6" s="3462"/>
      <c r="K6" s="3462"/>
      <c r="L6" s="3462"/>
      <c r="M6" s="3462"/>
      <c r="N6" s="3459"/>
      <c r="O6" s="3459"/>
      <c r="P6" s="3459"/>
      <c r="Q6" s="3459"/>
      <c r="R6" s="3459"/>
      <c r="S6" s="3459"/>
      <c r="T6" s="3459"/>
      <c r="U6" s="3459"/>
      <c r="V6" s="3459"/>
      <c r="W6" s="3459"/>
      <c r="X6" s="3459"/>
      <c r="Y6" s="3459"/>
      <c r="Z6" s="1214"/>
      <c r="AA6" s="1214"/>
      <c r="AB6" s="1214"/>
      <c r="AC6" s="1214"/>
      <c r="AD6" s="1214"/>
      <c r="AE6" s="1214"/>
      <c r="AF6" s="1214"/>
      <c r="AG6" s="1214"/>
      <c r="AH6" s="1214"/>
      <c r="AI6" s="1214"/>
      <c r="AJ6" s="1214"/>
      <c r="AK6" s="1214"/>
      <c r="AL6" s="3108"/>
      <c r="AM6" s="1227"/>
      <c r="AN6" s="1214"/>
      <c r="AO6" s="1214"/>
      <c r="AP6" s="1214"/>
      <c r="AQ6" s="1214"/>
      <c r="AR6" s="1214"/>
    </row>
    <row r="7" spans="1:44" s="906" customFormat="1" ht="18.75">
      <c r="A7" s="3458"/>
      <c r="B7" s="3459"/>
      <c r="C7" s="3463"/>
      <c r="D7" s="3463"/>
      <c r="E7" s="3463"/>
      <c r="F7" s="3462"/>
      <c r="G7" s="3463"/>
      <c r="H7" s="3462"/>
      <c r="I7" s="3462"/>
      <c r="J7" s="3462"/>
      <c r="K7" s="3462"/>
      <c r="L7" s="3462"/>
      <c r="M7" s="3462"/>
      <c r="N7" s="1215"/>
      <c r="O7" s="1215">
        <v>9</v>
      </c>
      <c r="P7" s="1215">
        <v>9</v>
      </c>
      <c r="Q7" s="1215"/>
      <c r="R7" s="1215">
        <v>9</v>
      </c>
      <c r="S7" s="1215">
        <v>8</v>
      </c>
      <c r="T7" s="1215">
        <v>15</v>
      </c>
      <c r="U7" s="1215">
        <v>9</v>
      </c>
      <c r="V7" s="1215">
        <v>9</v>
      </c>
      <c r="W7" s="1215">
        <v>15</v>
      </c>
      <c r="X7" s="1215">
        <v>9</v>
      </c>
      <c r="Y7" s="1215">
        <v>8</v>
      </c>
      <c r="Z7" s="1214"/>
      <c r="AA7" s="1214"/>
      <c r="AB7" s="1214"/>
      <c r="AC7" s="1214"/>
      <c r="AD7" s="1214"/>
      <c r="AE7" s="1214"/>
      <c r="AF7" s="1214"/>
      <c r="AG7" s="1214"/>
      <c r="AH7" s="1214"/>
      <c r="AI7" s="1214"/>
      <c r="AJ7" s="1214"/>
      <c r="AK7" s="1214"/>
      <c r="AL7" s="3108"/>
      <c r="AM7" s="1227"/>
      <c r="AN7" s="1214"/>
      <c r="AO7" s="1214"/>
      <c r="AP7" s="1214"/>
      <c r="AQ7" s="1214"/>
      <c r="AR7" s="1214"/>
    </row>
    <row r="8" spans="1:238" s="1242" customFormat="1" ht="18.75">
      <c r="A8" s="980" t="s">
        <v>115</v>
      </c>
      <c r="B8" s="1362" t="s">
        <v>203</v>
      </c>
      <c r="C8" s="984" t="s">
        <v>58</v>
      </c>
      <c r="D8" s="1363"/>
      <c r="E8" s="980"/>
      <c r="F8" s="1361"/>
      <c r="G8" s="1364">
        <v>6.5</v>
      </c>
      <c r="H8" s="1266">
        <v>195</v>
      </c>
      <c r="I8" s="984"/>
      <c r="J8" s="984"/>
      <c r="K8" s="984"/>
      <c r="L8" s="984"/>
      <c r="M8" s="984"/>
      <c r="N8" s="984"/>
      <c r="O8" s="984"/>
      <c r="P8" s="984"/>
      <c r="Q8" s="1241"/>
      <c r="R8" s="1241"/>
      <c r="S8" s="1241"/>
      <c r="T8" s="1241"/>
      <c r="U8" s="1241" t="s">
        <v>257</v>
      </c>
      <c r="V8" s="1241" t="s">
        <v>257</v>
      </c>
      <c r="W8" s="1241" t="s">
        <v>257</v>
      </c>
      <c r="X8" s="1241" t="s">
        <v>257</v>
      </c>
      <c r="Y8" s="1241" t="s">
        <v>257</v>
      </c>
      <c r="Z8" s="1241" t="s">
        <v>257</v>
      </c>
      <c r="AA8" s="1241"/>
      <c r="AB8" s="1241"/>
      <c r="AC8" s="1241"/>
      <c r="AD8" s="1241"/>
      <c r="AE8" s="1241"/>
      <c r="AF8" s="1241"/>
      <c r="AG8" s="1241"/>
      <c r="AH8" s="1241"/>
      <c r="AI8" s="1241"/>
      <c r="AJ8" s="1241"/>
      <c r="AK8" s="1241"/>
      <c r="AL8" s="1241"/>
      <c r="AM8" s="1240"/>
      <c r="AN8" s="1240"/>
      <c r="AO8" s="1240"/>
      <c r="AP8" s="1240"/>
      <c r="AQ8" s="1240"/>
      <c r="AR8" s="1240"/>
      <c r="AS8" s="1240"/>
      <c r="AT8" s="1240"/>
      <c r="AU8" s="1240"/>
      <c r="AV8" s="1240"/>
      <c r="AW8" s="1240"/>
      <c r="AX8" s="1240"/>
      <c r="AY8" s="1240"/>
      <c r="AZ8" s="1240"/>
      <c r="BA8" s="1240"/>
      <c r="BB8" s="1240"/>
      <c r="BC8" s="1240"/>
      <c r="BD8" s="1240"/>
      <c r="BE8" s="1240"/>
      <c r="BF8" s="1240"/>
      <c r="BG8" s="1240"/>
      <c r="BH8" s="1240"/>
      <c r="BI8" s="1240"/>
      <c r="BJ8" s="1240"/>
      <c r="BK8" s="1240"/>
      <c r="BL8" s="1240"/>
      <c r="BM8" s="1240"/>
      <c r="BN8" s="1240"/>
      <c r="BO8" s="1240"/>
      <c r="BP8" s="1240"/>
      <c r="BQ8" s="1240"/>
      <c r="BR8" s="1240"/>
      <c r="BS8" s="1240"/>
      <c r="BT8" s="1240"/>
      <c r="BU8" s="1240"/>
      <c r="BV8" s="1240"/>
      <c r="BW8" s="1240"/>
      <c r="BX8" s="1240"/>
      <c r="BY8" s="1240"/>
      <c r="BZ8" s="1240"/>
      <c r="CA8" s="1240"/>
      <c r="CB8" s="1240"/>
      <c r="CC8" s="1240"/>
      <c r="CD8" s="1240"/>
      <c r="CE8" s="1240"/>
      <c r="CF8" s="1240"/>
      <c r="CG8" s="1240"/>
      <c r="CH8" s="1240"/>
      <c r="CI8" s="1240"/>
      <c r="CJ8" s="1240"/>
      <c r="CK8" s="1240"/>
      <c r="CL8" s="1240"/>
      <c r="CM8" s="1240"/>
      <c r="CN8" s="1240"/>
      <c r="CO8" s="1240"/>
      <c r="CP8" s="1240"/>
      <c r="CQ8" s="1240"/>
      <c r="CR8" s="1240"/>
      <c r="CS8" s="1240"/>
      <c r="CT8" s="1240"/>
      <c r="CU8" s="1240"/>
      <c r="CV8" s="1240"/>
      <c r="CW8" s="1240"/>
      <c r="CX8" s="1240"/>
      <c r="CY8" s="1240"/>
      <c r="CZ8" s="1240"/>
      <c r="DA8" s="1240"/>
      <c r="DB8" s="1240"/>
      <c r="DC8" s="1240"/>
      <c r="DD8" s="1240"/>
      <c r="DE8" s="1240"/>
      <c r="DF8" s="1240"/>
      <c r="DG8" s="1240"/>
      <c r="DH8" s="1240"/>
      <c r="DI8" s="1240"/>
      <c r="DJ8" s="1240"/>
      <c r="DK8" s="1240"/>
      <c r="DL8" s="1240"/>
      <c r="DM8" s="1240"/>
      <c r="DN8" s="1240"/>
      <c r="DO8" s="1240"/>
      <c r="DP8" s="1240"/>
      <c r="DQ8" s="1240"/>
      <c r="DR8" s="1240"/>
      <c r="DS8" s="1240"/>
      <c r="DT8" s="1240"/>
      <c r="DU8" s="1240"/>
      <c r="DV8" s="1240"/>
      <c r="DW8" s="1240"/>
      <c r="DX8" s="1240"/>
      <c r="DY8" s="1240"/>
      <c r="DZ8" s="1240"/>
      <c r="EA8" s="1240"/>
      <c r="EB8" s="1240"/>
      <c r="EC8" s="1240"/>
      <c r="ED8" s="1240"/>
      <c r="EE8" s="1240"/>
      <c r="EF8" s="1240"/>
      <c r="EG8" s="1240"/>
      <c r="EH8" s="1240"/>
      <c r="EI8" s="1240"/>
      <c r="EJ8" s="1240"/>
      <c r="EK8" s="1240"/>
      <c r="EL8" s="1240"/>
      <c r="EM8" s="1240"/>
      <c r="EN8" s="1240"/>
      <c r="EO8" s="1240"/>
      <c r="EP8" s="1240"/>
      <c r="EQ8" s="1240"/>
      <c r="ER8" s="1240"/>
      <c r="ES8" s="1240"/>
      <c r="ET8" s="1240"/>
      <c r="EU8" s="1240"/>
      <c r="EV8" s="1240"/>
      <c r="EW8" s="1240"/>
      <c r="EX8" s="1240"/>
      <c r="EY8" s="1240"/>
      <c r="EZ8" s="1240"/>
      <c r="FA8" s="1240"/>
      <c r="FB8" s="1240"/>
      <c r="FC8" s="1240"/>
      <c r="FD8" s="1240"/>
      <c r="FE8" s="1240"/>
      <c r="FF8" s="1240"/>
      <c r="FG8" s="1240"/>
      <c r="FH8" s="1240"/>
      <c r="FI8" s="1240"/>
      <c r="FJ8" s="1240"/>
      <c r="FK8" s="1240"/>
      <c r="FL8" s="1240"/>
      <c r="FM8" s="1240"/>
      <c r="FN8" s="1240"/>
      <c r="FO8" s="1240"/>
      <c r="FP8" s="1240"/>
      <c r="FQ8" s="1240"/>
      <c r="FR8" s="1240"/>
      <c r="FS8" s="1240"/>
      <c r="FT8" s="1240"/>
      <c r="FU8" s="1240"/>
      <c r="FV8" s="1240"/>
      <c r="FW8" s="1240"/>
      <c r="FX8" s="1240"/>
      <c r="FY8" s="1240"/>
      <c r="FZ8" s="1240"/>
      <c r="GA8" s="1240"/>
      <c r="GB8" s="1240"/>
      <c r="GC8" s="1240"/>
      <c r="GD8" s="1240"/>
      <c r="GE8" s="1240"/>
      <c r="GF8" s="1240"/>
      <c r="GG8" s="1240"/>
      <c r="GH8" s="1240"/>
      <c r="GI8" s="1240"/>
      <c r="GJ8" s="1240"/>
      <c r="GK8" s="1240"/>
      <c r="GL8" s="1240"/>
      <c r="GM8" s="1240"/>
      <c r="GN8" s="1240"/>
      <c r="GO8" s="1240"/>
      <c r="GP8" s="1240"/>
      <c r="GQ8" s="1240"/>
      <c r="GR8" s="1240"/>
      <c r="GS8" s="1240"/>
      <c r="GT8" s="1240"/>
      <c r="GU8" s="1240"/>
      <c r="GV8" s="1240"/>
      <c r="GW8" s="1240"/>
      <c r="GX8" s="1240"/>
      <c r="GY8" s="1240"/>
      <c r="GZ8" s="1240"/>
      <c r="HA8" s="1240"/>
      <c r="HB8" s="1240"/>
      <c r="HC8" s="1240"/>
      <c r="HD8" s="1240"/>
      <c r="HE8" s="1240"/>
      <c r="HF8" s="1240"/>
      <c r="HG8" s="1240"/>
      <c r="HH8" s="1240"/>
      <c r="HI8" s="1240"/>
      <c r="HJ8" s="1240"/>
      <c r="HK8" s="1240"/>
      <c r="HL8" s="1240"/>
      <c r="HM8" s="1240"/>
      <c r="HN8" s="1240"/>
      <c r="HO8" s="1240"/>
      <c r="HP8" s="1240"/>
      <c r="HQ8" s="1240"/>
      <c r="HR8" s="1240"/>
      <c r="HS8" s="1240"/>
      <c r="HT8" s="1240"/>
      <c r="HU8" s="1240"/>
      <c r="HV8" s="1240"/>
      <c r="HW8" s="1240"/>
      <c r="HX8" s="1240"/>
      <c r="HY8" s="1240"/>
      <c r="HZ8" s="1240"/>
      <c r="IA8" s="1240"/>
      <c r="IB8" s="1240"/>
      <c r="IC8" s="1240"/>
      <c r="ID8" s="1240"/>
    </row>
    <row r="9" spans="1:238" s="1242" customFormat="1" ht="18.75">
      <c r="A9" s="980"/>
      <c r="B9" s="1365" t="s">
        <v>64</v>
      </c>
      <c r="C9" s="984"/>
      <c r="D9" s="1363"/>
      <c r="E9" s="980"/>
      <c r="F9" s="1361"/>
      <c r="G9" s="1364"/>
      <c r="H9" s="1266"/>
      <c r="I9" s="1266"/>
      <c r="J9" s="1266"/>
      <c r="K9" s="1266"/>
      <c r="L9" s="1266"/>
      <c r="M9" s="1270"/>
      <c r="N9" s="1250" t="s">
        <v>65</v>
      </c>
      <c r="O9" s="1250" t="s">
        <v>65</v>
      </c>
      <c r="P9" s="1250" t="s">
        <v>65</v>
      </c>
      <c r="Q9" s="1250" t="s">
        <v>65</v>
      </c>
      <c r="R9" s="1250" t="s">
        <v>65</v>
      </c>
      <c r="S9" s="1241"/>
      <c r="T9" s="1241"/>
      <c r="U9" s="1241" t="s">
        <v>257</v>
      </c>
      <c r="V9" s="1241" t="s">
        <v>257</v>
      </c>
      <c r="W9" s="1241" t="s">
        <v>257</v>
      </c>
      <c r="X9" s="1241" t="s">
        <v>257</v>
      </c>
      <c r="Y9" s="1241" t="s">
        <v>257</v>
      </c>
      <c r="Z9" s="1241" t="s">
        <v>258</v>
      </c>
      <c r="AA9" s="1241"/>
      <c r="AB9" s="1241"/>
      <c r="AC9" s="1241"/>
      <c r="AD9" s="1241"/>
      <c r="AE9" s="1241"/>
      <c r="AF9" s="1241"/>
      <c r="AG9" s="1241"/>
      <c r="AH9" s="1241"/>
      <c r="AI9" s="1241"/>
      <c r="AJ9" s="1241"/>
      <c r="AK9" s="1241"/>
      <c r="AL9" s="1241"/>
      <c r="AM9" s="1240"/>
      <c r="AN9" s="1240"/>
      <c r="AO9" s="1240"/>
      <c r="AP9" s="1240"/>
      <c r="AQ9" s="1240"/>
      <c r="AR9" s="1240"/>
      <c r="AS9" s="1240"/>
      <c r="AT9" s="1240"/>
      <c r="AU9" s="1240"/>
      <c r="AV9" s="1240"/>
      <c r="AW9" s="1240"/>
      <c r="AX9" s="1240"/>
      <c r="AY9" s="1240"/>
      <c r="AZ9" s="1240"/>
      <c r="BA9" s="1240"/>
      <c r="BB9" s="1240"/>
      <c r="BC9" s="1240"/>
      <c r="BD9" s="1240"/>
      <c r="BE9" s="1240"/>
      <c r="BF9" s="1240"/>
      <c r="BG9" s="1240"/>
      <c r="BH9" s="1240"/>
      <c r="BI9" s="1240"/>
      <c r="BJ9" s="1240"/>
      <c r="BK9" s="1240"/>
      <c r="BL9" s="1240"/>
      <c r="BM9" s="1240"/>
      <c r="BN9" s="1240"/>
      <c r="BO9" s="1240"/>
      <c r="BP9" s="1240"/>
      <c r="BQ9" s="1240"/>
      <c r="BR9" s="1240"/>
      <c r="BS9" s="1240"/>
      <c r="BT9" s="1240"/>
      <c r="BU9" s="1240"/>
      <c r="BV9" s="1240"/>
      <c r="BW9" s="1240"/>
      <c r="BX9" s="1240"/>
      <c r="BY9" s="1240"/>
      <c r="BZ9" s="1240"/>
      <c r="CA9" s="1240"/>
      <c r="CB9" s="1240"/>
      <c r="CC9" s="1240"/>
      <c r="CD9" s="1240"/>
      <c r="CE9" s="1240"/>
      <c r="CF9" s="1240"/>
      <c r="CG9" s="1240"/>
      <c r="CH9" s="1240"/>
      <c r="CI9" s="1240"/>
      <c r="CJ9" s="1240"/>
      <c r="CK9" s="1240"/>
      <c r="CL9" s="1240"/>
      <c r="CM9" s="1240"/>
      <c r="CN9" s="1240"/>
      <c r="CO9" s="1240"/>
      <c r="CP9" s="1240"/>
      <c r="CQ9" s="1240"/>
      <c r="CR9" s="1240"/>
      <c r="CS9" s="1240"/>
      <c r="CT9" s="1240"/>
      <c r="CU9" s="1240"/>
      <c r="CV9" s="1240"/>
      <c r="CW9" s="1240"/>
      <c r="CX9" s="1240"/>
      <c r="CY9" s="1240"/>
      <c r="CZ9" s="1240"/>
      <c r="DA9" s="1240"/>
      <c r="DB9" s="1240"/>
      <c r="DC9" s="1240"/>
      <c r="DD9" s="1240"/>
      <c r="DE9" s="1240"/>
      <c r="DF9" s="1240"/>
      <c r="DG9" s="1240"/>
      <c r="DH9" s="1240"/>
      <c r="DI9" s="1240"/>
      <c r="DJ9" s="1240"/>
      <c r="DK9" s="1240"/>
      <c r="DL9" s="1240"/>
      <c r="DM9" s="1240"/>
      <c r="DN9" s="1240"/>
      <c r="DO9" s="1240"/>
      <c r="DP9" s="1240"/>
      <c r="DQ9" s="1240"/>
      <c r="DR9" s="1240"/>
      <c r="DS9" s="1240"/>
      <c r="DT9" s="1240"/>
      <c r="DU9" s="1240"/>
      <c r="DV9" s="1240"/>
      <c r="DW9" s="1240"/>
      <c r="DX9" s="1240"/>
      <c r="DY9" s="1240"/>
      <c r="DZ9" s="1240"/>
      <c r="EA9" s="1240"/>
      <c r="EB9" s="1240"/>
      <c r="EC9" s="1240"/>
      <c r="ED9" s="1240"/>
      <c r="EE9" s="1240"/>
      <c r="EF9" s="1240"/>
      <c r="EG9" s="1240"/>
      <c r="EH9" s="1240"/>
      <c r="EI9" s="1240"/>
      <c r="EJ9" s="1240"/>
      <c r="EK9" s="1240"/>
      <c r="EL9" s="1240"/>
      <c r="EM9" s="1240"/>
      <c r="EN9" s="1240"/>
      <c r="EO9" s="1240"/>
      <c r="EP9" s="1240"/>
      <c r="EQ9" s="1240"/>
      <c r="ER9" s="1240"/>
      <c r="ES9" s="1240"/>
      <c r="ET9" s="1240"/>
      <c r="EU9" s="1240"/>
      <c r="EV9" s="1240"/>
      <c r="EW9" s="1240"/>
      <c r="EX9" s="1240"/>
      <c r="EY9" s="1240"/>
      <c r="EZ9" s="1240"/>
      <c r="FA9" s="1240"/>
      <c r="FB9" s="1240"/>
      <c r="FC9" s="1240"/>
      <c r="FD9" s="1240"/>
      <c r="FE9" s="1240"/>
      <c r="FF9" s="1240"/>
      <c r="FG9" s="1240"/>
      <c r="FH9" s="1240"/>
      <c r="FI9" s="1240"/>
      <c r="FJ9" s="1240"/>
      <c r="FK9" s="1240"/>
      <c r="FL9" s="1240"/>
      <c r="FM9" s="1240"/>
      <c r="FN9" s="1240"/>
      <c r="FO9" s="1240"/>
      <c r="FP9" s="1240"/>
      <c r="FQ9" s="1240"/>
      <c r="FR9" s="1240"/>
      <c r="FS9" s="1240"/>
      <c r="FT9" s="1240"/>
      <c r="FU9" s="1240"/>
      <c r="FV9" s="1240"/>
      <c r="FW9" s="1240"/>
      <c r="FX9" s="1240"/>
      <c r="FY9" s="1240"/>
      <c r="FZ9" s="1240"/>
      <c r="GA9" s="1240"/>
      <c r="GB9" s="1240"/>
      <c r="GC9" s="1240"/>
      <c r="GD9" s="1240"/>
      <c r="GE9" s="1240"/>
      <c r="GF9" s="1240"/>
      <c r="GG9" s="1240"/>
      <c r="GH9" s="1240"/>
      <c r="GI9" s="1240"/>
      <c r="GJ9" s="1240"/>
      <c r="GK9" s="1240"/>
      <c r="GL9" s="1240"/>
      <c r="GM9" s="1240"/>
      <c r="GN9" s="1240"/>
      <c r="GO9" s="1240"/>
      <c r="GP9" s="1240"/>
      <c r="GQ9" s="1240"/>
      <c r="GR9" s="1240"/>
      <c r="GS9" s="1240"/>
      <c r="GT9" s="1240"/>
      <c r="GU9" s="1240"/>
      <c r="GV9" s="1240"/>
      <c r="GW9" s="1240"/>
      <c r="GX9" s="1240"/>
      <c r="GY9" s="1240"/>
      <c r="GZ9" s="1240"/>
      <c r="HA9" s="1240"/>
      <c r="HB9" s="1240"/>
      <c r="HC9" s="1240"/>
      <c r="HD9" s="1240"/>
      <c r="HE9" s="1240"/>
      <c r="HF9" s="1240"/>
      <c r="HG9" s="1240"/>
      <c r="HH9" s="1240"/>
      <c r="HI9" s="1240"/>
      <c r="HJ9" s="1240"/>
      <c r="HK9" s="1240"/>
      <c r="HL9" s="1240"/>
      <c r="HM9" s="1240"/>
      <c r="HN9" s="1240"/>
      <c r="HO9" s="1240"/>
      <c r="HP9" s="1240"/>
      <c r="HQ9" s="1240"/>
      <c r="HR9" s="1240"/>
      <c r="HS9" s="1240"/>
      <c r="HT9" s="1240"/>
      <c r="HU9" s="1240"/>
      <c r="HV9" s="1240"/>
      <c r="HW9" s="1240"/>
      <c r="HX9" s="1240"/>
      <c r="HY9" s="1240"/>
      <c r="HZ9" s="1240"/>
      <c r="IA9" s="1240"/>
      <c r="IB9" s="1240"/>
      <c r="IC9" s="1240"/>
      <c r="ID9" s="1240"/>
    </row>
    <row r="10" spans="1:238" s="1242" customFormat="1" ht="37.5">
      <c r="A10" s="980"/>
      <c r="B10" s="1274" t="s">
        <v>68</v>
      </c>
      <c r="C10" s="1275"/>
      <c r="D10" s="1275" t="s">
        <v>244</v>
      </c>
      <c r="E10" s="1275"/>
      <c r="F10" s="1275"/>
      <c r="G10" s="1275"/>
      <c r="H10" s="1275"/>
      <c r="I10" s="1275"/>
      <c r="J10" s="1275"/>
      <c r="K10" s="1275"/>
      <c r="L10" s="1275"/>
      <c r="M10" s="1275"/>
      <c r="N10" s="1275"/>
      <c r="O10" s="1275"/>
      <c r="P10" s="1275"/>
      <c r="Q10" s="1275" t="s">
        <v>221</v>
      </c>
      <c r="R10" s="1275" t="s">
        <v>221</v>
      </c>
      <c r="S10" s="1275" t="s">
        <v>221</v>
      </c>
      <c r="T10" s="1241"/>
      <c r="U10" s="1241" t="s">
        <v>258</v>
      </c>
      <c r="V10" s="1241" t="s">
        <v>258</v>
      </c>
      <c r="W10" s="1241" t="s">
        <v>258</v>
      </c>
      <c r="X10" s="1241" t="s">
        <v>257</v>
      </c>
      <c r="Y10" s="1241" t="s">
        <v>257</v>
      </c>
      <c r="Z10" s="1241" t="s">
        <v>257</v>
      </c>
      <c r="AA10" s="1241"/>
      <c r="AB10" s="1241"/>
      <c r="AC10" s="1241"/>
      <c r="AD10" s="1241"/>
      <c r="AE10" s="1241"/>
      <c r="AF10" s="1241"/>
      <c r="AG10" s="1241"/>
      <c r="AH10" s="1241"/>
      <c r="AI10" s="1241"/>
      <c r="AJ10" s="1241"/>
      <c r="AK10" s="1241"/>
      <c r="AL10" s="1241"/>
      <c r="AM10" s="1240"/>
      <c r="AN10" s="1240"/>
      <c r="AO10" s="1240"/>
      <c r="AP10" s="1240"/>
      <c r="AQ10" s="1240"/>
      <c r="AR10" s="1240"/>
      <c r="AS10" s="1240"/>
      <c r="AT10" s="1240"/>
      <c r="AU10" s="1240"/>
      <c r="AV10" s="1240"/>
      <c r="AW10" s="1240"/>
      <c r="AX10" s="1240"/>
      <c r="AY10" s="1240"/>
      <c r="AZ10" s="1240"/>
      <c r="BA10" s="1240"/>
      <c r="BB10" s="1240"/>
      <c r="BC10" s="1240"/>
      <c r="BD10" s="1240"/>
      <c r="BE10" s="1240"/>
      <c r="BF10" s="1240"/>
      <c r="BG10" s="1240"/>
      <c r="BH10" s="1240"/>
      <c r="BI10" s="1240"/>
      <c r="BJ10" s="1240"/>
      <c r="BK10" s="1240"/>
      <c r="BL10" s="1240"/>
      <c r="BM10" s="1240"/>
      <c r="BN10" s="1240"/>
      <c r="BO10" s="1240"/>
      <c r="BP10" s="1240"/>
      <c r="BQ10" s="1240"/>
      <c r="BR10" s="1240"/>
      <c r="BS10" s="1240"/>
      <c r="BT10" s="1240"/>
      <c r="BU10" s="1240"/>
      <c r="BV10" s="1240"/>
      <c r="BW10" s="1240"/>
      <c r="BX10" s="1240"/>
      <c r="BY10" s="1240"/>
      <c r="BZ10" s="1240"/>
      <c r="CA10" s="1240"/>
      <c r="CB10" s="1240"/>
      <c r="CC10" s="1240"/>
      <c r="CD10" s="1240"/>
      <c r="CE10" s="1240"/>
      <c r="CF10" s="1240"/>
      <c r="CG10" s="1240"/>
      <c r="CH10" s="1240"/>
      <c r="CI10" s="1240"/>
      <c r="CJ10" s="1240"/>
      <c r="CK10" s="1240"/>
      <c r="CL10" s="1240"/>
      <c r="CM10" s="1240"/>
      <c r="CN10" s="1240"/>
      <c r="CO10" s="1240"/>
      <c r="CP10" s="1240"/>
      <c r="CQ10" s="1240"/>
      <c r="CR10" s="1240"/>
      <c r="CS10" s="1240"/>
      <c r="CT10" s="1240"/>
      <c r="CU10" s="1240"/>
      <c r="CV10" s="1240"/>
      <c r="CW10" s="1240"/>
      <c r="CX10" s="1240"/>
      <c r="CY10" s="1240"/>
      <c r="CZ10" s="1240"/>
      <c r="DA10" s="1240"/>
      <c r="DB10" s="1240"/>
      <c r="DC10" s="1240"/>
      <c r="DD10" s="1240"/>
      <c r="DE10" s="1240"/>
      <c r="DF10" s="1240"/>
      <c r="DG10" s="1240"/>
      <c r="DH10" s="1240"/>
      <c r="DI10" s="1240"/>
      <c r="DJ10" s="1240"/>
      <c r="DK10" s="1240"/>
      <c r="DL10" s="1240"/>
      <c r="DM10" s="1240"/>
      <c r="DN10" s="1240"/>
      <c r="DO10" s="1240"/>
      <c r="DP10" s="1240"/>
      <c r="DQ10" s="1240"/>
      <c r="DR10" s="1240"/>
      <c r="DS10" s="1240"/>
      <c r="DT10" s="1240"/>
      <c r="DU10" s="1240"/>
      <c r="DV10" s="1240"/>
      <c r="DW10" s="1240"/>
      <c r="DX10" s="1240"/>
      <c r="DY10" s="1240"/>
      <c r="DZ10" s="1240"/>
      <c r="EA10" s="1240"/>
      <c r="EB10" s="1240"/>
      <c r="EC10" s="1240"/>
      <c r="ED10" s="1240"/>
      <c r="EE10" s="1240"/>
      <c r="EF10" s="1240"/>
      <c r="EG10" s="1240"/>
      <c r="EH10" s="1240"/>
      <c r="EI10" s="1240"/>
      <c r="EJ10" s="1240"/>
      <c r="EK10" s="1240"/>
      <c r="EL10" s="1240"/>
      <c r="EM10" s="1240"/>
      <c r="EN10" s="1240"/>
      <c r="EO10" s="1240"/>
      <c r="EP10" s="1240"/>
      <c r="EQ10" s="1240"/>
      <c r="ER10" s="1240"/>
      <c r="ES10" s="1240"/>
      <c r="ET10" s="1240"/>
      <c r="EU10" s="1240"/>
      <c r="EV10" s="1240"/>
      <c r="EW10" s="1240"/>
      <c r="EX10" s="1240"/>
      <c r="EY10" s="1240"/>
      <c r="EZ10" s="1240"/>
      <c r="FA10" s="1240"/>
      <c r="FB10" s="1240"/>
      <c r="FC10" s="1240"/>
      <c r="FD10" s="1240"/>
      <c r="FE10" s="1240"/>
      <c r="FF10" s="1240"/>
      <c r="FG10" s="1240"/>
      <c r="FH10" s="1240"/>
      <c r="FI10" s="1240"/>
      <c r="FJ10" s="1240"/>
      <c r="FK10" s="1240"/>
      <c r="FL10" s="1240"/>
      <c r="FM10" s="1240"/>
      <c r="FN10" s="1240"/>
      <c r="FO10" s="1240"/>
      <c r="FP10" s="1240"/>
      <c r="FQ10" s="1240"/>
      <c r="FR10" s="1240"/>
      <c r="FS10" s="1240"/>
      <c r="FT10" s="1240"/>
      <c r="FU10" s="1240"/>
      <c r="FV10" s="1240"/>
      <c r="FW10" s="1240"/>
      <c r="FX10" s="1240"/>
      <c r="FY10" s="1240"/>
      <c r="FZ10" s="1240"/>
      <c r="GA10" s="1240"/>
      <c r="GB10" s="1240"/>
      <c r="GC10" s="1240"/>
      <c r="GD10" s="1240"/>
      <c r="GE10" s="1240"/>
      <c r="GF10" s="1240"/>
      <c r="GG10" s="1240"/>
      <c r="GH10" s="1240"/>
      <c r="GI10" s="1240"/>
      <c r="GJ10" s="1240"/>
      <c r="GK10" s="1240"/>
      <c r="GL10" s="1240"/>
      <c r="GM10" s="1240"/>
      <c r="GN10" s="1240"/>
      <c r="GO10" s="1240"/>
      <c r="GP10" s="1240"/>
      <c r="GQ10" s="1240"/>
      <c r="GR10" s="1240"/>
      <c r="GS10" s="1240"/>
      <c r="GT10" s="1240"/>
      <c r="GU10" s="1240"/>
      <c r="GV10" s="1240"/>
      <c r="GW10" s="1240"/>
      <c r="GX10" s="1240"/>
      <c r="GY10" s="1240"/>
      <c r="GZ10" s="1240"/>
      <c r="HA10" s="1240"/>
      <c r="HB10" s="1240"/>
      <c r="HC10" s="1240"/>
      <c r="HD10" s="1240"/>
      <c r="HE10" s="1240"/>
      <c r="HF10" s="1240"/>
      <c r="HG10" s="1240"/>
      <c r="HH10" s="1240"/>
      <c r="HI10" s="1240"/>
      <c r="HJ10" s="1240"/>
      <c r="HK10" s="1240"/>
      <c r="HL10" s="1240"/>
      <c r="HM10" s="1240"/>
      <c r="HN10" s="1240"/>
      <c r="HO10" s="1240"/>
      <c r="HP10" s="1240"/>
      <c r="HQ10" s="1240"/>
      <c r="HR10" s="1240"/>
      <c r="HS10" s="1240"/>
      <c r="HT10" s="1240"/>
      <c r="HU10" s="1240"/>
      <c r="HV10" s="1240"/>
      <c r="HW10" s="1240"/>
      <c r="HX10" s="1240"/>
      <c r="HY10" s="1240"/>
      <c r="HZ10" s="1240"/>
      <c r="IA10" s="1240"/>
      <c r="IB10" s="1240"/>
      <c r="IC10" s="1240"/>
      <c r="ID10" s="1240"/>
    </row>
    <row r="11" spans="1:238" s="1242" customFormat="1" ht="18.75">
      <c r="A11" s="980" t="s">
        <v>141</v>
      </c>
      <c r="B11" s="1342" t="s">
        <v>91</v>
      </c>
      <c r="C11" s="1343"/>
      <c r="D11" s="1344"/>
      <c r="E11" s="1344"/>
      <c r="F11" s="1241"/>
      <c r="G11" s="1345">
        <v>11</v>
      </c>
      <c r="H11" s="984">
        <v>330</v>
      </c>
      <c r="I11" s="1346"/>
      <c r="J11" s="1346"/>
      <c r="K11" s="1343"/>
      <c r="L11" s="1343"/>
      <c r="M11" s="1347"/>
      <c r="N11" s="1348"/>
      <c r="O11" s="1348"/>
      <c r="P11" s="1349"/>
      <c r="Q11" s="1350"/>
      <c r="R11" s="1350"/>
      <c r="S11" s="1351"/>
      <c r="T11" s="1314"/>
      <c r="U11" s="1241" t="s">
        <v>258</v>
      </c>
      <c r="V11" s="1241" t="s">
        <v>258</v>
      </c>
      <c r="W11" s="1241" t="s">
        <v>257</v>
      </c>
      <c r="X11" s="1241" t="s">
        <v>257</v>
      </c>
      <c r="Y11" s="1241" t="s">
        <v>258</v>
      </c>
      <c r="Z11" s="1241" t="s">
        <v>258</v>
      </c>
      <c r="AA11" s="1314"/>
      <c r="AB11" s="1314"/>
      <c r="AC11" s="1314"/>
      <c r="AD11" s="1314"/>
      <c r="AE11" s="1314"/>
      <c r="AF11" s="1314"/>
      <c r="AG11" s="1314"/>
      <c r="AH11" s="1314"/>
      <c r="AI11" s="1314"/>
      <c r="AJ11" s="1314"/>
      <c r="AK11" s="1314"/>
      <c r="AL11" s="1314"/>
      <c r="AM11" s="1313"/>
      <c r="AN11" s="1313"/>
      <c r="AO11" s="1313"/>
      <c r="AP11" s="1313"/>
      <c r="AQ11" s="1313"/>
      <c r="AR11" s="1313"/>
      <c r="AS11" s="1313"/>
      <c r="AT11" s="1313"/>
      <c r="AU11" s="1313"/>
      <c r="AV11" s="1313"/>
      <c r="AW11" s="1313"/>
      <c r="AX11" s="1313"/>
      <c r="AY11" s="1313"/>
      <c r="AZ11" s="1313"/>
      <c r="BA11" s="1313"/>
      <c r="BB11" s="1313"/>
      <c r="BC11" s="1313"/>
      <c r="BD11" s="1313"/>
      <c r="BE11" s="1313"/>
      <c r="BF11" s="1313"/>
      <c r="BG11" s="1313"/>
      <c r="BH11" s="1313"/>
      <c r="BI11" s="1313"/>
      <c r="BJ11" s="1313"/>
      <c r="BK11" s="1313"/>
      <c r="BL11" s="1313"/>
      <c r="BM11" s="1313"/>
      <c r="BN11" s="1313"/>
      <c r="BO11" s="1313"/>
      <c r="BP11" s="1313"/>
      <c r="BQ11" s="1313"/>
      <c r="BR11" s="1313"/>
      <c r="BS11" s="1313"/>
      <c r="BT11" s="1313"/>
      <c r="BU11" s="1313"/>
      <c r="BV11" s="1313"/>
      <c r="BW11" s="1313"/>
      <c r="BX11" s="1313"/>
      <c r="BY11" s="1313"/>
      <c r="BZ11" s="1313"/>
      <c r="CA11" s="1313"/>
      <c r="CB11" s="1313"/>
      <c r="CC11" s="1313"/>
      <c r="CD11" s="1313"/>
      <c r="CE11" s="1313"/>
      <c r="CF11" s="1313"/>
      <c r="CG11" s="1313"/>
      <c r="CH11" s="1313"/>
      <c r="CI11" s="1313"/>
      <c r="CJ11" s="1313"/>
      <c r="CK11" s="1313"/>
      <c r="CL11" s="1313"/>
      <c r="CM11" s="1313"/>
      <c r="CN11" s="1313"/>
      <c r="CO11" s="1313"/>
      <c r="CP11" s="1313"/>
      <c r="CQ11" s="1313"/>
      <c r="CR11" s="1313"/>
      <c r="CS11" s="1313"/>
      <c r="CT11" s="1313"/>
      <c r="CU11" s="1313"/>
      <c r="CV11" s="1313"/>
      <c r="CW11" s="1313"/>
      <c r="CX11" s="1313"/>
      <c r="CY11" s="1313"/>
      <c r="CZ11" s="1313"/>
      <c r="DA11" s="1313"/>
      <c r="DB11" s="1313"/>
      <c r="DC11" s="1313"/>
      <c r="DD11" s="1313"/>
      <c r="DE11" s="1313"/>
      <c r="DF11" s="1313"/>
      <c r="DG11" s="1313"/>
      <c r="DH11" s="1313"/>
      <c r="DI11" s="1313"/>
      <c r="DJ11" s="1313"/>
      <c r="DK11" s="1313"/>
      <c r="DL11" s="1313"/>
      <c r="DM11" s="1313"/>
      <c r="DN11" s="1313"/>
      <c r="DO11" s="1313"/>
      <c r="DP11" s="1313"/>
      <c r="DQ11" s="1313"/>
      <c r="DR11" s="1313"/>
      <c r="DS11" s="1313"/>
      <c r="DT11" s="1313"/>
      <c r="DU11" s="1313"/>
      <c r="DV11" s="1313"/>
      <c r="DW11" s="1313"/>
      <c r="DX11" s="1313"/>
      <c r="DY11" s="1313"/>
      <c r="DZ11" s="1313"/>
      <c r="EA11" s="1313"/>
      <c r="EB11" s="1313"/>
      <c r="EC11" s="1313"/>
      <c r="ED11" s="1313"/>
      <c r="EE11" s="1313"/>
      <c r="EF11" s="1313"/>
      <c r="EG11" s="1313"/>
      <c r="EH11" s="1313"/>
      <c r="EI11" s="1313"/>
      <c r="EJ11" s="1313"/>
      <c r="EK11" s="1313"/>
      <c r="EL11" s="1313"/>
      <c r="EM11" s="1313"/>
      <c r="EN11" s="1313"/>
      <c r="EO11" s="1313"/>
      <c r="EP11" s="1313"/>
      <c r="EQ11" s="1313"/>
      <c r="ER11" s="1313"/>
      <c r="ES11" s="1313"/>
      <c r="ET11" s="1313"/>
      <c r="EU11" s="1313"/>
      <c r="EV11" s="1313"/>
      <c r="EW11" s="1313"/>
      <c r="EX11" s="1313"/>
      <c r="EY11" s="1313"/>
      <c r="EZ11" s="1313"/>
      <c r="FA11" s="1313"/>
      <c r="FB11" s="1313"/>
      <c r="FC11" s="1313"/>
      <c r="FD11" s="1313"/>
      <c r="FE11" s="1313"/>
      <c r="FF11" s="1313"/>
      <c r="FG11" s="1313"/>
      <c r="FH11" s="1313"/>
      <c r="FI11" s="1313"/>
      <c r="FJ11" s="1313"/>
      <c r="FK11" s="1313"/>
      <c r="FL11" s="1313"/>
      <c r="FM11" s="1313"/>
      <c r="FN11" s="1313"/>
      <c r="FO11" s="1313"/>
      <c r="FP11" s="1313"/>
      <c r="FQ11" s="1313"/>
      <c r="FR11" s="1313"/>
      <c r="FS11" s="1313"/>
      <c r="FT11" s="1313"/>
      <c r="FU11" s="1313"/>
      <c r="FV11" s="1313"/>
      <c r="FW11" s="1313"/>
      <c r="FX11" s="1313"/>
      <c r="FY11" s="1313"/>
      <c r="FZ11" s="1313"/>
      <c r="GA11" s="1313"/>
      <c r="GB11" s="1313"/>
      <c r="GC11" s="1313"/>
      <c r="GD11" s="1313"/>
      <c r="GE11" s="1313"/>
      <c r="GF11" s="1313"/>
      <c r="GG11" s="1313"/>
      <c r="GH11" s="1313"/>
      <c r="GI11" s="1313"/>
      <c r="GJ11" s="1313"/>
      <c r="GK11" s="1313"/>
      <c r="GL11" s="1313"/>
      <c r="GM11" s="1313"/>
      <c r="GN11" s="1313"/>
      <c r="GO11" s="1313"/>
      <c r="GP11" s="1313"/>
      <c r="GQ11" s="1313"/>
      <c r="GR11" s="1313"/>
      <c r="GS11" s="1313"/>
      <c r="GT11" s="1313"/>
      <c r="GU11" s="1313"/>
      <c r="GV11" s="1313"/>
      <c r="GW11" s="1313"/>
      <c r="GX11" s="1313"/>
      <c r="GY11" s="1313"/>
      <c r="GZ11" s="1313"/>
      <c r="HA11" s="1313"/>
      <c r="HB11" s="1313"/>
      <c r="HC11" s="1313"/>
      <c r="HD11" s="1313"/>
      <c r="HE11" s="1313"/>
      <c r="HF11" s="1313"/>
      <c r="HG11" s="1313"/>
      <c r="HH11" s="1313"/>
      <c r="HI11" s="1313"/>
      <c r="HJ11" s="1313"/>
      <c r="HK11" s="1313"/>
      <c r="HL11" s="1313"/>
      <c r="HM11" s="1313"/>
      <c r="HN11" s="1313"/>
      <c r="HO11" s="1313"/>
      <c r="HP11" s="1313"/>
      <c r="HQ11" s="1313"/>
      <c r="HR11" s="1313"/>
      <c r="HS11" s="1313"/>
      <c r="HT11" s="1313"/>
      <c r="HU11" s="1313"/>
      <c r="HV11" s="1313"/>
      <c r="HW11" s="1313"/>
      <c r="HX11" s="1313"/>
      <c r="HY11" s="1313"/>
      <c r="HZ11" s="1313"/>
      <c r="IA11" s="1313"/>
      <c r="IB11" s="1313"/>
      <c r="IC11" s="1313"/>
      <c r="ID11" s="1313"/>
    </row>
    <row r="12" spans="1:238" s="1242" customFormat="1" ht="18.75">
      <c r="A12" s="980" t="s">
        <v>190</v>
      </c>
      <c r="B12" s="1377" t="s">
        <v>71</v>
      </c>
      <c r="C12" s="1343">
        <v>3</v>
      </c>
      <c r="D12" s="1343"/>
      <c r="E12" s="1343"/>
      <c r="F12" s="1378"/>
      <c r="G12" s="1345">
        <v>4.5</v>
      </c>
      <c r="H12" s="984">
        <v>135</v>
      </c>
      <c r="I12" s="1346">
        <v>60</v>
      </c>
      <c r="J12" s="1346">
        <v>30</v>
      </c>
      <c r="K12" s="1343">
        <v>30</v>
      </c>
      <c r="L12" s="1343"/>
      <c r="M12" s="1347">
        <v>75</v>
      </c>
      <c r="N12" s="1348"/>
      <c r="O12" s="1386"/>
      <c r="P12" s="1380"/>
      <c r="Q12" s="1380">
        <v>4</v>
      </c>
      <c r="R12" s="1350"/>
      <c r="S12" s="1351"/>
      <c r="T12" s="1314"/>
      <c r="U12" s="1241" t="s">
        <v>258</v>
      </c>
      <c r="V12" s="1241" t="s">
        <v>258</v>
      </c>
      <c r="W12" s="1241" t="s">
        <v>258</v>
      </c>
      <c r="X12" s="1241" t="s">
        <v>257</v>
      </c>
      <c r="Y12" s="1241" t="s">
        <v>258</v>
      </c>
      <c r="Z12" s="1241" t="s">
        <v>258</v>
      </c>
      <c r="AA12" s="1314"/>
      <c r="AB12" s="1314"/>
      <c r="AC12" s="1314"/>
      <c r="AD12" s="1314"/>
      <c r="AE12" s="1314"/>
      <c r="AF12" s="1314"/>
      <c r="AG12" s="1314"/>
      <c r="AH12" s="1314"/>
      <c r="AI12" s="1314"/>
      <c r="AJ12" s="1314"/>
      <c r="AK12" s="1314"/>
      <c r="AL12" s="1314"/>
      <c r="AM12" s="1313"/>
      <c r="AN12" s="1313"/>
      <c r="AO12" s="1313"/>
      <c r="AP12" s="1313"/>
      <c r="AQ12" s="1313"/>
      <c r="AR12" s="1313"/>
      <c r="AS12" s="1313"/>
      <c r="AT12" s="1313"/>
      <c r="AU12" s="1313"/>
      <c r="AV12" s="1313"/>
      <c r="AW12" s="1313"/>
      <c r="AX12" s="1313"/>
      <c r="AY12" s="1313"/>
      <c r="AZ12" s="1313"/>
      <c r="BA12" s="1313"/>
      <c r="BB12" s="1313"/>
      <c r="BC12" s="1313"/>
      <c r="BD12" s="1313"/>
      <c r="BE12" s="1313"/>
      <c r="BF12" s="1313"/>
      <c r="BG12" s="1313"/>
      <c r="BH12" s="1313"/>
      <c r="BI12" s="1313"/>
      <c r="BJ12" s="1313"/>
      <c r="BK12" s="1313"/>
      <c r="BL12" s="1313"/>
      <c r="BM12" s="1313"/>
      <c r="BN12" s="1313"/>
      <c r="BO12" s="1313"/>
      <c r="BP12" s="1313"/>
      <c r="BQ12" s="1313"/>
      <c r="BR12" s="1313"/>
      <c r="BS12" s="1313"/>
      <c r="BT12" s="1313"/>
      <c r="BU12" s="1313"/>
      <c r="BV12" s="1313"/>
      <c r="BW12" s="1313"/>
      <c r="BX12" s="1313"/>
      <c r="BY12" s="1313"/>
      <c r="BZ12" s="1313"/>
      <c r="CA12" s="1313"/>
      <c r="CB12" s="1313"/>
      <c r="CC12" s="1313"/>
      <c r="CD12" s="1313"/>
      <c r="CE12" s="1313"/>
      <c r="CF12" s="1313"/>
      <c r="CG12" s="1313"/>
      <c r="CH12" s="1313"/>
      <c r="CI12" s="1313"/>
      <c r="CJ12" s="1313"/>
      <c r="CK12" s="1313"/>
      <c r="CL12" s="1313"/>
      <c r="CM12" s="1313"/>
      <c r="CN12" s="1313"/>
      <c r="CO12" s="1313"/>
      <c r="CP12" s="1313"/>
      <c r="CQ12" s="1313"/>
      <c r="CR12" s="1313"/>
      <c r="CS12" s="1313"/>
      <c r="CT12" s="1313"/>
      <c r="CU12" s="1313"/>
      <c r="CV12" s="1313"/>
      <c r="CW12" s="1313"/>
      <c r="CX12" s="1313"/>
      <c r="CY12" s="1313"/>
      <c r="CZ12" s="1313"/>
      <c r="DA12" s="1313"/>
      <c r="DB12" s="1313"/>
      <c r="DC12" s="1313"/>
      <c r="DD12" s="1313"/>
      <c r="DE12" s="1313"/>
      <c r="DF12" s="1313"/>
      <c r="DG12" s="1313"/>
      <c r="DH12" s="1313"/>
      <c r="DI12" s="1313"/>
      <c r="DJ12" s="1313"/>
      <c r="DK12" s="1313"/>
      <c r="DL12" s="1313"/>
      <c r="DM12" s="1313"/>
      <c r="DN12" s="1313"/>
      <c r="DO12" s="1313"/>
      <c r="DP12" s="1313"/>
      <c r="DQ12" s="1313"/>
      <c r="DR12" s="1313"/>
      <c r="DS12" s="1313"/>
      <c r="DT12" s="1313"/>
      <c r="DU12" s="1313"/>
      <c r="DV12" s="1313"/>
      <c r="DW12" s="1313"/>
      <c r="DX12" s="1313"/>
      <c r="DY12" s="1313"/>
      <c r="DZ12" s="1313"/>
      <c r="EA12" s="1313"/>
      <c r="EB12" s="1313"/>
      <c r="EC12" s="1313"/>
      <c r="ED12" s="1313"/>
      <c r="EE12" s="1313"/>
      <c r="EF12" s="1313"/>
      <c r="EG12" s="1313"/>
      <c r="EH12" s="1313"/>
      <c r="EI12" s="1313"/>
      <c r="EJ12" s="1313"/>
      <c r="EK12" s="1313"/>
      <c r="EL12" s="1313"/>
      <c r="EM12" s="1313"/>
      <c r="EN12" s="1313"/>
      <c r="EO12" s="1313"/>
      <c r="EP12" s="1313"/>
      <c r="EQ12" s="1313"/>
      <c r="ER12" s="1313"/>
      <c r="ES12" s="1313"/>
      <c r="ET12" s="1313"/>
      <c r="EU12" s="1313"/>
      <c r="EV12" s="1313"/>
      <c r="EW12" s="1313"/>
      <c r="EX12" s="1313"/>
      <c r="EY12" s="1313"/>
      <c r="EZ12" s="1313"/>
      <c r="FA12" s="1313"/>
      <c r="FB12" s="1313"/>
      <c r="FC12" s="1313"/>
      <c r="FD12" s="1313"/>
      <c r="FE12" s="1313"/>
      <c r="FF12" s="1313"/>
      <c r="FG12" s="1313"/>
      <c r="FH12" s="1313"/>
      <c r="FI12" s="1313"/>
      <c r="FJ12" s="1313"/>
      <c r="FK12" s="1313"/>
      <c r="FL12" s="1313"/>
      <c r="FM12" s="1313"/>
      <c r="FN12" s="1313"/>
      <c r="FO12" s="1313"/>
      <c r="FP12" s="1313"/>
      <c r="FQ12" s="1313"/>
      <c r="FR12" s="1313"/>
      <c r="FS12" s="1313"/>
      <c r="FT12" s="1313"/>
      <c r="FU12" s="1313"/>
      <c r="FV12" s="1313"/>
      <c r="FW12" s="1313"/>
      <c r="FX12" s="1313"/>
      <c r="FY12" s="1313"/>
      <c r="FZ12" s="1313"/>
      <c r="GA12" s="1313"/>
      <c r="GB12" s="1313"/>
      <c r="GC12" s="1313"/>
      <c r="GD12" s="1313"/>
      <c r="GE12" s="1313"/>
      <c r="GF12" s="1313"/>
      <c r="GG12" s="1313"/>
      <c r="GH12" s="1313"/>
      <c r="GI12" s="1313"/>
      <c r="GJ12" s="1313"/>
      <c r="GK12" s="1313"/>
      <c r="GL12" s="1313"/>
      <c r="GM12" s="1313"/>
      <c r="GN12" s="1313"/>
      <c r="GO12" s="1313"/>
      <c r="GP12" s="1313"/>
      <c r="GQ12" s="1313"/>
      <c r="GR12" s="1313"/>
      <c r="GS12" s="1313"/>
      <c r="GT12" s="1313"/>
      <c r="GU12" s="1313"/>
      <c r="GV12" s="1313"/>
      <c r="GW12" s="1313"/>
      <c r="GX12" s="1313"/>
      <c r="GY12" s="1313"/>
      <c r="GZ12" s="1313"/>
      <c r="HA12" s="1313"/>
      <c r="HB12" s="1313"/>
      <c r="HC12" s="1313"/>
      <c r="HD12" s="1313"/>
      <c r="HE12" s="1313"/>
      <c r="HF12" s="1313"/>
      <c r="HG12" s="1313"/>
      <c r="HH12" s="1313"/>
      <c r="HI12" s="1313"/>
      <c r="HJ12" s="1313"/>
      <c r="HK12" s="1313"/>
      <c r="HL12" s="1313"/>
      <c r="HM12" s="1313"/>
      <c r="HN12" s="1313"/>
      <c r="HO12" s="1313"/>
      <c r="HP12" s="1313"/>
      <c r="HQ12" s="1313"/>
      <c r="HR12" s="1313"/>
      <c r="HS12" s="1313"/>
      <c r="HT12" s="1313"/>
      <c r="HU12" s="1313"/>
      <c r="HV12" s="1313"/>
      <c r="HW12" s="1313"/>
      <c r="HX12" s="1313"/>
      <c r="HY12" s="1313"/>
      <c r="HZ12" s="1313"/>
      <c r="IA12" s="1313"/>
      <c r="IB12" s="1313"/>
      <c r="IC12" s="1313"/>
      <c r="ID12" s="1313"/>
    </row>
    <row r="13" spans="1:238" s="1242" customFormat="1" ht="18.75">
      <c r="A13" s="980" t="s">
        <v>185</v>
      </c>
      <c r="B13" s="1377" t="s">
        <v>92</v>
      </c>
      <c r="C13" s="1343"/>
      <c r="D13" s="1343"/>
      <c r="E13" s="1343"/>
      <c r="F13" s="1378">
        <v>3</v>
      </c>
      <c r="G13" s="1345">
        <v>1.5</v>
      </c>
      <c r="H13" s="984">
        <v>45</v>
      </c>
      <c r="I13" s="1346">
        <v>15</v>
      </c>
      <c r="J13" s="1346"/>
      <c r="K13" s="1343"/>
      <c r="L13" s="1343">
        <v>15</v>
      </c>
      <c r="M13" s="1347">
        <v>30</v>
      </c>
      <c r="N13" s="1348"/>
      <c r="O13" s="1386"/>
      <c r="P13" s="1380"/>
      <c r="Q13" s="1380">
        <v>1</v>
      </c>
      <c r="R13" s="1350"/>
      <c r="S13" s="1351"/>
      <c r="T13" s="1314"/>
      <c r="U13" s="1241" t="s">
        <v>258</v>
      </c>
      <c r="V13" s="1241" t="s">
        <v>258</v>
      </c>
      <c r="W13" s="1241" t="s">
        <v>258</v>
      </c>
      <c r="X13" s="1241" t="s">
        <v>257</v>
      </c>
      <c r="Y13" s="1241" t="s">
        <v>258</v>
      </c>
      <c r="Z13" s="1241" t="s">
        <v>258</v>
      </c>
      <c r="AA13" s="1314"/>
      <c r="AB13" s="1314"/>
      <c r="AC13" s="1314"/>
      <c r="AD13" s="1314"/>
      <c r="AE13" s="1314"/>
      <c r="AF13" s="1314"/>
      <c r="AG13" s="1314"/>
      <c r="AH13" s="1314"/>
      <c r="AI13" s="1314"/>
      <c r="AJ13" s="1314"/>
      <c r="AK13" s="1314"/>
      <c r="AL13" s="1314"/>
      <c r="AM13" s="1313"/>
      <c r="AN13" s="1313"/>
      <c r="AO13" s="1313"/>
      <c r="AP13" s="1313"/>
      <c r="AQ13" s="1313"/>
      <c r="AR13" s="1313"/>
      <c r="AS13" s="1313"/>
      <c r="AT13" s="1313"/>
      <c r="AU13" s="1313"/>
      <c r="AV13" s="1313"/>
      <c r="AW13" s="1313"/>
      <c r="AX13" s="1313"/>
      <c r="AY13" s="1313"/>
      <c r="AZ13" s="1313"/>
      <c r="BA13" s="1313"/>
      <c r="BB13" s="1313"/>
      <c r="BC13" s="1313"/>
      <c r="BD13" s="1313"/>
      <c r="BE13" s="1313"/>
      <c r="BF13" s="1313"/>
      <c r="BG13" s="1313"/>
      <c r="BH13" s="1313"/>
      <c r="BI13" s="1313"/>
      <c r="BJ13" s="1313"/>
      <c r="BK13" s="1313"/>
      <c r="BL13" s="1313"/>
      <c r="BM13" s="1313"/>
      <c r="BN13" s="1313"/>
      <c r="BO13" s="1313"/>
      <c r="BP13" s="1313"/>
      <c r="BQ13" s="1313"/>
      <c r="BR13" s="1313"/>
      <c r="BS13" s="1313"/>
      <c r="BT13" s="1313"/>
      <c r="BU13" s="1313"/>
      <c r="BV13" s="1313"/>
      <c r="BW13" s="1313"/>
      <c r="BX13" s="1313"/>
      <c r="BY13" s="1313"/>
      <c r="BZ13" s="1313"/>
      <c r="CA13" s="1313"/>
      <c r="CB13" s="1313"/>
      <c r="CC13" s="1313"/>
      <c r="CD13" s="1313"/>
      <c r="CE13" s="1313"/>
      <c r="CF13" s="1313"/>
      <c r="CG13" s="1313"/>
      <c r="CH13" s="1313"/>
      <c r="CI13" s="1313"/>
      <c r="CJ13" s="1313"/>
      <c r="CK13" s="1313"/>
      <c r="CL13" s="1313"/>
      <c r="CM13" s="1313"/>
      <c r="CN13" s="1313"/>
      <c r="CO13" s="1313"/>
      <c r="CP13" s="1313"/>
      <c r="CQ13" s="1313"/>
      <c r="CR13" s="1313"/>
      <c r="CS13" s="1313"/>
      <c r="CT13" s="1313"/>
      <c r="CU13" s="1313"/>
      <c r="CV13" s="1313"/>
      <c r="CW13" s="1313"/>
      <c r="CX13" s="1313"/>
      <c r="CY13" s="1313"/>
      <c r="CZ13" s="1313"/>
      <c r="DA13" s="1313"/>
      <c r="DB13" s="1313"/>
      <c r="DC13" s="1313"/>
      <c r="DD13" s="1313"/>
      <c r="DE13" s="1313"/>
      <c r="DF13" s="1313"/>
      <c r="DG13" s="1313"/>
      <c r="DH13" s="1313"/>
      <c r="DI13" s="1313"/>
      <c r="DJ13" s="1313"/>
      <c r="DK13" s="1313"/>
      <c r="DL13" s="1313"/>
      <c r="DM13" s="1313"/>
      <c r="DN13" s="1313"/>
      <c r="DO13" s="1313"/>
      <c r="DP13" s="1313"/>
      <c r="DQ13" s="1313"/>
      <c r="DR13" s="1313"/>
      <c r="DS13" s="1313"/>
      <c r="DT13" s="1313"/>
      <c r="DU13" s="1313"/>
      <c r="DV13" s="1313"/>
      <c r="DW13" s="1313"/>
      <c r="DX13" s="1313"/>
      <c r="DY13" s="1313"/>
      <c r="DZ13" s="1313"/>
      <c r="EA13" s="1313"/>
      <c r="EB13" s="1313"/>
      <c r="EC13" s="1313"/>
      <c r="ED13" s="1313"/>
      <c r="EE13" s="1313"/>
      <c r="EF13" s="1313"/>
      <c r="EG13" s="1313"/>
      <c r="EH13" s="1313"/>
      <c r="EI13" s="1313"/>
      <c r="EJ13" s="1313"/>
      <c r="EK13" s="1313"/>
      <c r="EL13" s="1313"/>
      <c r="EM13" s="1313"/>
      <c r="EN13" s="1313"/>
      <c r="EO13" s="1313"/>
      <c r="EP13" s="1313"/>
      <c r="EQ13" s="1313"/>
      <c r="ER13" s="1313"/>
      <c r="ES13" s="1313"/>
      <c r="ET13" s="1313"/>
      <c r="EU13" s="1313"/>
      <c r="EV13" s="1313"/>
      <c r="EW13" s="1313"/>
      <c r="EX13" s="1313"/>
      <c r="EY13" s="1313"/>
      <c r="EZ13" s="1313"/>
      <c r="FA13" s="1313"/>
      <c r="FB13" s="1313"/>
      <c r="FC13" s="1313"/>
      <c r="FD13" s="1313"/>
      <c r="FE13" s="1313"/>
      <c r="FF13" s="1313"/>
      <c r="FG13" s="1313"/>
      <c r="FH13" s="1313"/>
      <c r="FI13" s="1313"/>
      <c r="FJ13" s="1313"/>
      <c r="FK13" s="1313"/>
      <c r="FL13" s="1313"/>
      <c r="FM13" s="1313"/>
      <c r="FN13" s="1313"/>
      <c r="FO13" s="1313"/>
      <c r="FP13" s="1313"/>
      <c r="FQ13" s="1313"/>
      <c r="FR13" s="1313"/>
      <c r="FS13" s="1313"/>
      <c r="FT13" s="1313"/>
      <c r="FU13" s="1313"/>
      <c r="FV13" s="1313"/>
      <c r="FW13" s="1313"/>
      <c r="FX13" s="1313"/>
      <c r="FY13" s="1313"/>
      <c r="FZ13" s="1313"/>
      <c r="GA13" s="1313"/>
      <c r="GB13" s="1313"/>
      <c r="GC13" s="1313"/>
      <c r="GD13" s="1313"/>
      <c r="GE13" s="1313"/>
      <c r="GF13" s="1313"/>
      <c r="GG13" s="1313"/>
      <c r="GH13" s="1313"/>
      <c r="GI13" s="1313"/>
      <c r="GJ13" s="1313"/>
      <c r="GK13" s="1313"/>
      <c r="GL13" s="1313"/>
      <c r="GM13" s="1313"/>
      <c r="GN13" s="1313"/>
      <c r="GO13" s="1313"/>
      <c r="GP13" s="1313"/>
      <c r="GQ13" s="1313"/>
      <c r="GR13" s="1313"/>
      <c r="GS13" s="1313"/>
      <c r="GT13" s="1313"/>
      <c r="GU13" s="1313"/>
      <c r="GV13" s="1313"/>
      <c r="GW13" s="1313"/>
      <c r="GX13" s="1313"/>
      <c r="GY13" s="1313"/>
      <c r="GZ13" s="1313"/>
      <c r="HA13" s="1313"/>
      <c r="HB13" s="1313"/>
      <c r="HC13" s="1313"/>
      <c r="HD13" s="1313"/>
      <c r="HE13" s="1313"/>
      <c r="HF13" s="1313"/>
      <c r="HG13" s="1313"/>
      <c r="HH13" s="1313"/>
      <c r="HI13" s="1313"/>
      <c r="HJ13" s="1313"/>
      <c r="HK13" s="1313"/>
      <c r="HL13" s="1313"/>
      <c r="HM13" s="1313"/>
      <c r="HN13" s="1313"/>
      <c r="HO13" s="1313"/>
      <c r="HP13" s="1313"/>
      <c r="HQ13" s="1313"/>
      <c r="HR13" s="1313"/>
      <c r="HS13" s="1313"/>
      <c r="HT13" s="1313"/>
      <c r="HU13" s="1313"/>
      <c r="HV13" s="1313"/>
      <c r="HW13" s="1313"/>
      <c r="HX13" s="1313"/>
      <c r="HY13" s="1313"/>
      <c r="HZ13" s="1313"/>
      <c r="IA13" s="1313"/>
      <c r="IB13" s="1313"/>
      <c r="IC13" s="1313"/>
      <c r="ID13" s="1313"/>
    </row>
    <row r="14" spans="1:238" s="1242" customFormat="1" ht="18.75">
      <c r="A14" s="980" t="s">
        <v>187</v>
      </c>
      <c r="B14" s="1377" t="s">
        <v>94</v>
      </c>
      <c r="C14" s="1343"/>
      <c r="D14" s="1343"/>
      <c r="E14" s="1343"/>
      <c r="F14" s="1378"/>
      <c r="G14" s="1345">
        <v>10.5</v>
      </c>
      <c r="H14" s="984">
        <v>315</v>
      </c>
      <c r="I14" s="1346"/>
      <c r="J14" s="1346"/>
      <c r="K14" s="1343"/>
      <c r="L14" s="1343"/>
      <c r="M14" s="1347"/>
      <c r="N14" s="1348"/>
      <c r="O14" s="1348"/>
      <c r="P14" s="1349"/>
      <c r="Q14" s="1350"/>
      <c r="R14" s="1350"/>
      <c r="S14" s="1351"/>
      <c r="T14" s="1314"/>
      <c r="U14" s="1241" t="s">
        <v>258</v>
      </c>
      <c r="V14" s="1241" t="s">
        <v>258</v>
      </c>
      <c r="W14" s="1241" t="s">
        <v>258</v>
      </c>
      <c r="X14" s="1241" t="s">
        <v>257</v>
      </c>
      <c r="Y14" s="1241" t="s">
        <v>258</v>
      </c>
      <c r="Z14" s="1241" t="s">
        <v>258</v>
      </c>
      <c r="AA14" s="1314"/>
      <c r="AB14" s="1314"/>
      <c r="AC14" s="1314"/>
      <c r="AD14" s="1314"/>
      <c r="AE14" s="1314"/>
      <c r="AF14" s="1314"/>
      <c r="AG14" s="1314"/>
      <c r="AH14" s="1314"/>
      <c r="AI14" s="1314"/>
      <c r="AJ14" s="1314"/>
      <c r="AK14" s="1314"/>
      <c r="AL14" s="1314"/>
      <c r="AM14" s="1313"/>
      <c r="AN14" s="1313"/>
      <c r="AO14" s="1313"/>
      <c r="AP14" s="1313"/>
      <c r="AQ14" s="1313"/>
      <c r="AR14" s="1313"/>
      <c r="AS14" s="1313"/>
      <c r="AT14" s="1313"/>
      <c r="AU14" s="1313"/>
      <c r="AV14" s="1313"/>
      <c r="AW14" s="1313"/>
      <c r="AX14" s="1313"/>
      <c r="AY14" s="1313"/>
      <c r="AZ14" s="1313"/>
      <c r="BA14" s="1313"/>
      <c r="BB14" s="1313"/>
      <c r="BC14" s="1313"/>
      <c r="BD14" s="1313"/>
      <c r="BE14" s="1313"/>
      <c r="BF14" s="1313"/>
      <c r="BG14" s="1313"/>
      <c r="BH14" s="1313"/>
      <c r="BI14" s="1313"/>
      <c r="BJ14" s="1313"/>
      <c r="BK14" s="1313"/>
      <c r="BL14" s="1313"/>
      <c r="BM14" s="1313"/>
      <c r="BN14" s="1313"/>
      <c r="BO14" s="1313"/>
      <c r="BP14" s="1313"/>
      <c r="BQ14" s="1313"/>
      <c r="BR14" s="1313"/>
      <c r="BS14" s="1313"/>
      <c r="BT14" s="1313"/>
      <c r="BU14" s="1313"/>
      <c r="BV14" s="1313"/>
      <c r="BW14" s="1313"/>
      <c r="BX14" s="1313"/>
      <c r="BY14" s="1313"/>
      <c r="BZ14" s="1313"/>
      <c r="CA14" s="1313"/>
      <c r="CB14" s="1313"/>
      <c r="CC14" s="1313"/>
      <c r="CD14" s="1313"/>
      <c r="CE14" s="1313"/>
      <c r="CF14" s="1313"/>
      <c r="CG14" s="1313"/>
      <c r="CH14" s="1313"/>
      <c r="CI14" s="1313"/>
      <c r="CJ14" s="1313"/>
      <c r="CK14" s="1313"/>
      <c r="CL14" s="1313"/>
      <c r="CM14" s="1313"/>
      <c r="CN14" s="1313"/>
      <c r="CO14" s="1313"/>
      <c r="CP14" s="1313"/>
      <c r="CQ14" s="1313"/>
      <c r="CR14" s="1313"/>
      <c r="CS14" s="1313"/>
      <c r="CT14" s="1313"/>
      <c r="CU14" s="1313"/>
      <c r="CV14" s="1313"/>
      <c r="CW14" s="1313"/>
      <c r="CX14" s="1313"/>
      <c r="CY14" s="1313"/>
      <c r="CZ14" s="1313"/>
      <c r="DA14" s="1313"/>
      <c r="DB14" s="1313"/>
      <c r="DC14" s="1313"/>
      <c r="DD14" s="1313"/>
      <c r="DE14" s="1313"/>
      <c r="DF14" s="1313"/>
      <c r="DG14" s="1313"/>
      <c r="DH14" s="1313"/>
      <c r="DI14" s="1313"/>
      <c r="DJ14" s="1313"/>
      <c r="DK14" s="1313"/>
      <c r="DL14" s="1313"/>
      <c r="DM14" s="1313"/>
      <c r="DN14" s="1313"/>
      <c r="DO14" s="1313"/>
      <c r="DP14" s="1313"/>
      <c r="DQ14" s="1313"/>
      <c r="DR14" s="1313"/>
      <c r="DS14" s="1313"/>
      <c r="DT14" s="1313"/>
      <c r="DU14" s="1313"/>
      <c r="DV14" s="1313"/>
      <c r="DW14" s="1313"/>
      <c r="DX14" s="1313"/>
      <c r="DY14" s="1313"/>
      <c r="DZ14" s="1313"/>
      <c r="EA14" s="1313"/>
      <c r="EB14" s="1313"/>
      <c r="EC14" s="1313"/>
      <c r="ED14" s="1313"/>
      <c r="EE14" s="1313"/>
      <c r="EF14" s="1313"/>
      <c r="EG14" s="1313"/>
      <c r="EH14" s="1313"/>
      <c r="EI14" s="1313"/>
      <c r="EJ14" s="1313"/>
      <c r="EK14" s="1313"/>
      <c r="EL14" s="1313"/>
      <c r="EM14" s="1313"/>
      <c r="EN14" s="1313"/>
      <c r="EO14" s="1313"/>
      <c r="EP14" s="1313"/>
      <c r="EQ14" s="1313"/>
      <c r="ER14" s="1313"/>
      <c r="ES14" s="1313"/>
      <c r="ET14" s="1313"/>
      <c r="EU14" s="1313"/>
      <c r="EV14" s="1313"/>
      <c r="EW14" s="1313"/>
      <c r="EX14" s="1313"/>
      <c r="EY14" s="1313"/>
      <c r="EZ14" s="1313"/>
      <c r="FA14" s="1313"/>
      <c r="FB14" s="1313"/>
      <c r="FC14" s="1313"/>
      <c r="FD14" s="1313"/>
      <c r="FE14" s="1313"/>
      <c r="FF14" s="1313"/>
      <c r="FG14" s="1313"/>
      <c r="FH14" s="1313"/>
      <c r="FI14" s="1313"/>
      <c r="FJ14" s="1313"/>
      <c r="FK14" s="1313"/>
      <c r="FL14" s="1313"/>
      <c r="FM14" s="1313"/>
      <c r="FN14" s="1313"/>
      <c r="FO14" s="1313"/>
      <c r="FP14" s="1313"/>
      <c r="FQ14" s="1313"/>
      <c r="FR14" s="1313"/>
      <c r="FS14" s="1313"/>
      <c r="FT14" s="1313"/>
      <c r="FU14" s="1313"/>
      <c r="FV14" s="1313"/>
      <c r="FW14" s="1313"/>
      <c r="FX14" s="1313"/>
      <c r="FY14" s="1313"/>
      <c r="FZ14" s="1313"/>
      <c r="GA14" s="1313"/>
      <c r="GB14" s="1313"/>
      <c r="GC14" s="1313"/>
      <c r="GD14" s="1313"/>
      <c r="GE14" s="1313"/>
      <c r="GF14" s="1313"/>
      <c r="GG14" s="1313"/>
      <c r="GH14" s="1313"/>
      <c r="GI14" s="1313"/>
      <c r="GJ14" s="1313"/>
      <c r="GK14" s="1313"/>
      <c r="GL14" s="1313"/>
      <c r="GM14" s="1313"/>
      <c r="GN14" s="1313"/>
      <c r="GO14" s="1313"/>
      <c r="GP14" s="1313"/>
      <c r="GQ14" s="1313"/>
      <c r="GR14" s="1313"/>
      <c r="GS14" s="1313"/>
      <c r="GT14" s="1313"/>
      <c r="GU14" s="1313"/>
      <c r="GV14" s="1313"/>
      <c r="GW14" s="1313"/>
      <c r="GX14" s="1313"/>
      <c r="GY14" s="1313"/>
      <c r="GZ14" s="1313"/>
      <c r="HA14" s="1313"/>
      <c r="HB14" s="1313"/>
      <c r="HC14" s="1313"/>
      <c r="HD14" s="1313"/>
      <c r="HE14" s="1313"/>
      <c r="HF14" s="1313"/>
      <c r="HG14" s="1313"/>
      <c r="HH14" s="1313"/>
      <c r="HI14" s="1313"/>
      <c r="HJ14" s="1313"/>
      <c r="HK14" s="1313"/>
      <c r="HL14" s="1313"/>
      <c r="HM14" s="1313"/>
      <c r="HN14" s="1313"/>
      <c r="HO14" s="1313"/>
      <c r="HP14" s="1313"/>
      <c r="HQ14" s="1313"/>
      <c r="HR14" s="1313"/>
      <c r="HS14" s="1313"/>
      <c r="HT14" s="1313"/>
      <c r="HU14" s="1313"/>
      <c r="HV14" s="1313"/>
      <c r="HW14" s="1313"/>
      <c r="HX14" s="1313"/>
      <c r="HY14" s="1313"/>
      <c r="HZ14" s="1313"/>
      <c r="IA14" s="1313"/>
      <c r="IB14" s="1313"/>
      <c r="IC14" s="1313"/>
      <c r="ID14" s="1313"/>
    </row>
    <row r="15" spans="1:238" s="1242" customFormat="1" ht="18.75">
      <c r="A15" s="980" t="s">
        <v>189</v>
      </c>
      <c r="B15" s="1241" t="s">
        <v>71</v>
      </c>
      <c r="C15" s="1343">
        <v>3</v>
      </c>
      <c r="D15" s="1343"/>
      <c r="E15" s="1343"/>
      <c r="F15" s="1378"/>
      <c r="G15" s="1345">
        <v>5.5</v>
      </c>
      <c r="H15" s="984">
        <v>165</v>
      </c>
      <c r="I15" s="1346">
        <v>60</v>
      </c>
      <c r="J15" s="1346">
        <v>30</v>
      </c>
      <c r="K15" s="1343">
        <v>30</v>
      </c>
      <c r="L15" s="1343"/>
      <c r="M15" s="1347">
        <v>105</v>
      </c>
      <c r="N15" s="1348"/>
      <c r="O15" s="1348"/>
      <c r="P15" s="1349"/>
      <c r="Q15" s="1380">
        <v>4</v>
      </c>
      <c r="R15" s="1387"/>
      <c r="S15" s="1392"/>
      <c r="T15" s="1314"/>
      <c r="U15" s="1241" t="s">
        <v>258</v>
      </c>
      <c r="V15" s="1241" t="s">
        <v>258</v>
      </c>
      <c r="W15" s="1241" t="s">
        <v>258</v>
      </c>
      <c r="X15" s="1241" t="s">
        <v>257</v>
      </c>
      <c r="Y15" s="1241" t="s">
        <v>258</v>
      </c>
      <c r="Z15" s="1241" t="s">
        <v>258</v>
      </c>
      <c r="AA15" s="1314"/>
      <c r="AB15" s="1314"/>
      <c r="AC15" s="1314"/>
      <c r="AD15" s="1314"/>
      <c r="AE15" s="1314"/>
      <c r="AF15" s="1314"/>
      <c r="AG15" s="1314"/>
      <c r="AH15" s="1314"/>
      <c r="AI15" s="1314"/>
      <c r="AJ15" s="1314"/>
      <c r="AK15" s="1314"/>
      <c r="AL15" s="1314"/>
      <c r="AM15" s="1313"/>
      <c r="AN15" s="1313"/>
      <c r="AO15" s="1313"/>
      <c r="AP15" s="1313"/>
      <c r="AQ15" s="1313"/>
      <c r="AR15" s="1313"/>
      <c r="AS15" s="1313"/>
      <c r="AT15" s="1313"/>
      <c r="AU15" s="1313"/>
      <c r="AV15" s="1313"/>
      <c r="AW15" s="1313"/>
      <c r="AX15" s="1313"/>
      <c r="AY15" s="1313"/>
      <c r="AZ15" s="1313"/>
      <c r="BA15" s="1313"/>
      <c r="BB15" s="1313"/>
      <c r="BC15" s="1313"/>
      <c r="BD15" s="1313"/>
      <c r="BE15" s="1313"/>
      <c r="BF15" s="1313"/>
      <c r="BG15" s="1313"/>
      <c r="BH15" s="1313"/>
      <c r="BI15" s="1313"/>
      <c r="BJ15" s="1313"/>
      <c r="BK15" s="1313"/>
      <c r="BL15" s="1313"/>
      <c r="BM15" s="1313"/>
      <c r="BN15" s="1313"/>
      <c r="BO15" s="1313"/>
      <c r="BP15" s="1313"/>
      <c r="BQ15" s="1313"/>
      <c r="BR15" s="1313"/>
      <c r="BS15" s="1313"/>
      <c r="BT15" s="1313"/>
      <c r="BU15" s="1313"/>
      <c r="BV15" s="1313"/>
      <c r="BW15" s="1313"/>
      <c r="BX15" s="1313"/>
      <c r="BY15" s="1313"/>
      <c r="BZ15" s="1313"/>
      <c r="CA15" s="1313"/>
      <c r="CB15" s="1313"/>
      <c r="CC15" s="1313"/>
      <c r="CD15" s="1313"/>
      <c r="CE15" s="1313"/>
      <c r="CF15" s="1313"/>
      <c r="CG15" s="1313"/>
      <c r="CH15" s="1313"/>
      <c r="CI15" s="1313"/>
      <c r="CJ15" s="1313"/>
      <c r="CK15" s="1313"/>
      <c r="CL15" s="1313"/>
      <c r="CM15" s="1313"/>
      <c r="CN15" s="1313"/>
      <c r="CO15" s="1313"/>
      <c r="CP15" s="1313"/>
      <c r="CQ15" s="1313"/>
      <c r="CR15" s="1313"/>
      <c r="CS15" s="1313"/>
      <c r="CT15" s="1313"/>
      <c r="CU15" s="1313"/>
      <c r="CV15" s="1313"/>
      <c r="CW15" s="1313"/>
      <c r="CX15" s="1313"/>
      <c r="CY15" s="1313"/>
      <c r="CZ15" s="1313"/>
      <c r="DA15" s="1313"/>
      <c r="DB15" s="1313"/>
      <c r="DC15" s="1313"/>
      <c r="DD15" s="1313"/>
      <c r="DE15" s="1313"/>
      <c r="DF15" s="1313"/>
      <c r="DG15" s="1313"/>
      <c r="DH15" s="1313"/>
      <c r="DI15" s="1313"/>
      <c r="DJ15" s="1313"/>
      <c r="DK15" s="1313"/>
      <c r="DL15" s="1313"/>
      <c r="DM15" s="1313"/>
      <c r="DN15" s="1313"/>
      <c r="DO15" s="1313"/>
      <c r="DP15" s="1313"/>
      <c r="DQ15" s="1313"/>
      <c r="DR15" s="1313"/>
      <c r="DS15" s="1313"/>
      <c r="DT15" s="1313"/>
      <c r="DU15" s="1313"/>
      <c r="DV15" s="1313"/>
      <c r="DW15" s="1313"/>
      <c r="DX15" s="1313"/>
      <c r="DY15" s="1313"/>
      <c r="DZ15" s="1313"/>
      <c r="EA15" s="1313"/>
      <c r="EB15" s="1313"/>
      <c r="EC15" s="1313"/>
      <c r="ED15" s="1313"/>
      <c r="EE15" s="1313"/>
      <c r="EF15" s="1313"/>
      <c r="EG15" s="1313"/>
      <c r="EH15" s="1313"/>
      <c r="EI15" s="1313"/>
      <c r="EJ15" s="1313"/>
      <c r="EK15" s="1313"/>
      <c r="EL15" s="1313"/>
      <c r="EM15" s="1313"/>
      <c r="EN15" s="1313"/>
      <c r="EO15" s="1313"/>
      <c r="EP15" s="1313"/>
      <c r="EQ15" s="1313"/>
      <c r="ER15" s="1313"/>
      <c r="ES15" s="1313"/>
      <c r="ET15" s="1313"/>
      <c r="EU15" s="1313"/>
      <c r="EV15" s="1313"/>
      <c r="EW15" s="1313"/>
      <c r="EX15" s="1313"/>
      <c r="EY15" s="1313"/>
      <c r="EZ15" s="1313"/>
      <c r="FA15" s="1313"/>
      <c r="FB15" s="1313"/>
      <c r="FC15" s="1313"/>
      <c r="FD15" s="1313"/>
      <c r="FE15" s="1313"/>
      <c r="FF15" s="1313"/>
      <c r="FG15" s="1313"/>
      <c r="FH15" s="1313"/>
      <c r="FI15" s="1313"/>
      <c r="FJ15" s="1313"/>
      <c r="FK15" s="1313"/>
      <c r="FL15" s="1313"/>
      <c r="FM15" s="1313"/>
      <c r="FN15" s="1313"/>
      <c r="FO15" s="1313"/>
      <c r="FP15" s="1313"/>
      <c r="FQ15" s="1313"/>
      <c r="FR15" s="1313"/>
      <c r="FS15" s="1313"/>
      <c r="FT15" s="1313"/>
      <c r="FU15" s="1313"/>
      <c r="FV15" s="1313"/>
      <c r="FW15" s="1313"/>
      <c r="FX15" s="1313"/>
      <c r="FY15" s="1313"/>
      <c r="FZ15" s="1313"/>
      <c r="GA15" s="1313"/>
      <c r="GB15" s="1313"/>
      <c r="GC15" s="1313"/>
      <c r="GD15" s="1313"/>
      <c r="GE15" s="1313"/>
      <c r="GF15" s="1313"/>
      <c r="GG15" s="1313"/>
      <c r="GH15" s="1313"/>
      <c r="GI15" s="1313"/>
      <c r="GJ15" s="1313"/>
      <c r="GK15" s="1313"/>
      <c r="GL15" s="1313"/>
      <c r="GM15" s="1313"/>
      <c r="GN15" s="1313"/>
      <c r="GO15" s="1313"/>
      <c r="GP15" s="1313"/>
      <c r="GQ15" s="1313"/>
      <c r="GR15" s="1313"/>
      <c r="GS15" s="1313"/>
      <c r="GT15" s="1313"/>
      <c r="GU15" s="1313"/>
      <c r="GV15" s="1313"/>
      <c r="GW15" s="1313"/>
      <c r="GX15" s="1313"/>
      <c r="GY15" s="1313"/>
      <c r="GZ15" s="1313"/>
      <c r="HA15" s="1313"/>
      <c r="HB15" s="1313"/>
      <c r="HC15" s="1313"/>
      <c r="HD15" s="1313"/>
      <c r="HE15" s="1313"/>
      <c r="HF15" s="1313"/>
      <c r="HG15" s="1313"/>
      <c r="HH15" s="1313"/>
      <c r="HI15" s="1313"/>
      <c r="HJ15" s="1313"/>
      <c r="HK15" s="1313"/>
      <c r="HL15" s="1313"/>
      <c r="HM15" s="1313"/>
      <c r="HN15" s="1313"/>
      <c r="HO15" s="1313"/>
      <c r="HP15" s="1313"/>
      <c r="HQ15" s="1313"/>
      <c r="HR15" s="1313"/>
      <c r="HS15" s="1313"/>
      <c r="HT15" s="1313"/>
      <c r="HU15" s="1313"/>
      <c r="HV15" s="1313"/>
      <c r="HW15" s="1313"/>
      <c r="HX15" s="1313"/>
      <c r="HY15" s="1313"/>
      <c r="HZ15" s="1313"/>
      <c r="IA15" s="1313"/>
      <c r="IB15" s="1313"/>
      <c r="IC15" s="1313"/>
      <c r="ID15" s="1313"/>
    </row>
    <row r="16" spans="1:238" s="1242" customFormat="1" ht="18.75">
      <c r="A16" s="980" t="s">
        <v>174</v>
      </c>
      <c r="B16" s="1377" t="s">
        <v>83</v>
      </c>
      <c r="C16" s="984"/>
      <c r="D16" s="1347"/>
      <c r="E16" s="1347"/>
      <c r="F16" s="1215"/>
      <c r="G16" s="1390">
        <v>6</v>
      </c>
      <c r="H16" s="984">
        <v>180</v>
      </c>
      <c r="I16" s="1346"/>
      <c r="J16" s="1346"/>
      <c r="K16" s="1343"/>
      <c r="L16" s="1343"/>
      <c r="M16" s="1347"/>
      <c r="N16" s="984"/>
      <c r="O16" s="984"/>
      <c r="P16" s="1393"/>
      <c r="Q16" s="1350"/>
      <c r="R16" s="1350"/>
      <c r="S16" s="1380"/>
      <c r="T16" s="1314"/>
      <c r="U16" s="1241" t="s">
        <v>258</v>
      </c>
      <c r="V16" s="1241" t="s">
        <v>258</v>
      </c>
      <c r="W16" s="1241" t="s">
        <v>258</v>
      </c>
      <c r="X16" s="1241" t="s">
        <v>257</v>
      </c>
      <c r="Y16" s="1241" t="s">
        <v>258</v>
      </c>
      <c r="Z16" s="1241" t="s">
        <v>258</v>
      </c>
      <c r="AA16" s="1314"/>
      <c r="AB16" s="1314"/>
      <c r="AC16" s="1314"/>
      <c r="AD16" s="1314"/>
      <c r="AE16" s="1314"/>
      <c r="AF16" s="1314"/>
      <c r="AG16" s="1314"/>
      <c r="AH16" s="1314"/>
      <c r="AI16" s="1314"/>
      <c r="AJ16" s="1314"/>
      <c r="AK16" s="1314"/>
      <c r="AL16" s="1314"/>
      <c r="AM16" s="1313"/>
      <c r="AN16" s="1313"/>
      <c r="AO16" s="1313"/>
      <c r="AP16" s="1313"/>
      <c r="AQ16" s="1313"/>
      <c r="AR16" s="1313"/>
      <c r="AS16" s="1313"/>
      <c r="AT16" s="1313"/>
      <c r="AU16" s="1313"/>
      <c r="AV16" s="1313"/>
      <c r="AW16" s="1313"/>
      <c r="AX16" s="1313"/>
      <c r="AY16" s="1313"/>
      <c r="AZ16" s="1313"/>
      <c r="BA16" s="1313"/>
      <c r="BB16" s="1313"/>
      <c r="BC16" s="1313"/>
      <c r="BD16" s="1313"/>
      <c r="BE16" s="1313"/>
      <c r="BF16" s="1313"/>
      <c r="BG16" s="1313"/>
      <c r="BH16" s="1313"/>
      <c r="BI16" s="1313"/>
      <c r="BJ16" s="1313"/>
      <c r="BK16" s="1313"/>
      <c r="BL16" s="1313"/>
      <c r="BM16" s="1313"/>
      <c r="BN16" s="1313"/>
      <c r="BO16" s="1313"/>
      <c r="BP16" s="1313"/>
      <c r="BQ16" s="1313"/>
      <c r="BR16" s="1313"/>
      <c r="BS16" s="1313"/>
      <c r="BT16" s="1313"/>
      <c r="BU16" s="1313"/>
      <c r="BV16" s="1313"/>
      <c r="BW16" s="1313"/>
      <c r="BX16" s="1313"/>
      <c r="BY16" s="1313"/>
      <c r="BZ16" s="1313"/>
      <c r="CA16" s="1313"/>
      <c r="CB16" s="1313"/>
      <c r="CC16" s="1313"/>
      <c r="CD16" s="1313"/>
      <c r="CE16" s="1313"/>
      <c r="CF16" s="1313"/>
      <c r="CG16" s="1313"/>
      <c r="CH16" s="1313"/>
      <c r="CI16" s="1313"/>
      <c r="CJ16" s="1313"/>
      <c r="CK16" s="1313"/>
      <c r="CL16" s="1313"/>
      <c r="CM16" s="1313"/>
      <c r="CN16" s="1313"/>
      <c r="CO16" s="1313"/>
      <c r="CP16" s="1313"/>
      <c r="CQ16" s="1313"/>
      <c r="CR16" s="1313"/>
      <c r="CS16" s="1313"/>
      <c r="CT16" s="1313"/>
      <c r="CU16" s="1313"/>
      <c r="CV16" s="1313"/>
      <c r="CW16" s="1313"/>
      <c r="CX16" s="1313"/>
      <c r="CY16" s="1313"/>
      <c r="CZ16" s="1313"/>
      <c r="DA16" s="1313"/>
      <c r="DB16" s="1313"/>
      <c r="DC16" s="1313"/>
      <c r="DD16" s="1313"/>
      <c r="DE16" s="1313"/>
      <c r="DF16" s="1313"/>
      <c r="DG16" s="1313"/>
      <c r="DH16" s="1313"/>
      <c r="DI16" s="1313"/>
      <c r="DJ16" s="1313"/>
      <c r="DK16" s="1313"/>
      <c r="DL16" s="1313"/>
      <c r="DM16" s="1313"/>
      <c r="DN16" s="1313"/>
      <c r="DO16" s="1313"/>
      <c r="DP16" s="1313"/>
      <c r="DQ16" s="1313"/>
      <c r="DR16" s="1313"/>
      <c r="DS16" s="1313"/>
      <c r="DT16" s="1313"/>
      <c r="DU16" s="1313"/>
      <c r="DV16" s="1313"/>
      <c r="DW16" s="1313"/>
      <c r="DX16" s="1313"/>
      <c r="DY16" s="1313"/>
      <c r="DZ16" s="1313"/>
      <c r="EA16" s="1313"/>
      <c r="EB16" s="1313"/>
      <c r="EC16" s="1313"/>
      <c r="ED16" s="1313"/>
      <c r="EE16" s="1313"/>
      <c r="EF16" s="1313"/>
      <c r="EG16" s="1313"/>
      <c r="EH16" s="1313"/>
      <c r="EI16" s="1313"/>
      <c r="EJ16" s="1313"/>
      <c r="EK16" s="1313"/>
      <c r="EL16" s="1313"/>
      <c r="EM16" s="1313"/>
      <c r="EN16" s="1313"/>
      <c r="EO16" s="1313"/>
      <c r="EP16" s="1313"/>
      <c r="EQ16" s="1313"/>
      <c r="ER16" s="1313"/>
      <c r="ES16" s="1313"/>
      <c r="ET16" s="1313"/>
      <c r="EU16" s="1313"/>
      <c r="EV16" s="1313"/>
      <c r="EW16" s="1313"/>
      <c r="EX16" s="1313"/>
      <c r="EY16" s="1313"/>
      <c r="EZ16" s="1313"/>
      <c r="FA16" s="1313"/>
      <c r="FB16" s="1313"/>
      <c r="FC16" s="1313"/>
      <c r="FD16" s="1313"/>
      <c r="FE16" s="1313"/>
      <c r="FF16" s="1313"/>
      <c r="FG16" s="1313"/>
      <c r="FH16" s="1313"/>
      <c r="FI16" s="1313"/>
      <c r="FJ16" s="1313"/>
      <c r="FK16" s="1313"/>
      <c r="FL16" s="1313"/>
      <c r="FM16" s="1313"/>
      <c r="FN16" s="1313"/>
      <c r="FO16" s="1313"/>
      <c r="FP16" s="1313"/>
      <c r="FQ16" s="1313"/>
      <c r="FR16" s="1313"/>
      <c r="FS16" s="1313"/>
      <c r="FT16" s="1313"/>
      <c r="FU16" s="1313"/>
      <c r="FV16" s="1313"/>
      <c r="FW16" s="1313"/>
      <c r="FX16" s="1313"/>
      <c r="FY16" s="1313"/>
      <c r="FZ16" s="1313"/>
      <c r="GA16" s="1313"/>
      <c r="GB16" s="1313"/>
      <c r="GC16" s="1313"/>
      <c r="GD16" s="1313"/>
      <c r="GE16" s="1313"/>
      <c r="GF16" s="1313"/>
      <c r="GG16" s="1313"/>
      <c r="GH16" s="1313"/>
      <c r="GI16" s="1313"/>
      <c r="GJ16" s="1313"/>
      <c r="GK16" s="1313"/>
      <c r="GL16" s="1313"/>
      <c r="GM16" s="1313"/>
      <c r="GN16" s="1313"/>
      <c r="GO16" s="1313"/>
      <c r="GP16" s="1313"/>
      <c r="GQ16" s="1313"/>
      <c r="GR16" s="1313"/>
      <c r="GS16" s="1313"/>
      <c r="GT16" s="1313"/>
      <c r="GU16" s="1313"/>
      <c r="GV16" s="1313"/>
      <c r="GW16" s="1313"/>
      <c r="GX16" s="1313"/>
      <c r="GY16" s="1313"/>
      <c r="GZ16" s="1313"/>
      <c r="HA16" s="1313"/>
      <c r="HB16" s="1313"/>
      <c r="HC16" s="1313"/>
      <c r="HD16" s="1313"/>
      <c r="HE16" s="1313"/>
      <c r="HF16" s="1313"/>
      <c r="HG16" s="1313"/>
      <c r="HH16" s="1313"/>
      <c r="HI16" s="1313"/>
      <c r="HJ16" s="1313"/>
      <c r="HK16" s="1313"/>
      <c r="HL16" s="1313"/>
      <c r="HM16" s="1313"/>
      <c r="HN16" s="1313"/>
      <c r="HO16" s="1313"/>
      <c r="HP16" s="1313"/>
      <c r="HQ16" s="1313"/>
      <c r="HR16" s="1313"/>
      <c r="HS16" s="1313"/>
      <c r="HT16" s="1313"/>
      <c r="HU16" s="1313"/>
      <c r="HV16" s="1313"/>
      <c r="HW16" s="1313"/>
      <c r="HX16" s="1313"/>
      <c r="HY16" s="1313"/>
      <c r="HZ16" s="1313"/>
      <c r="IA16" s="1313"/>
      <c r="IB16" s="1313"/>
      <c r="IC16" s="1313"/>
      <c r="ID16" s="1313"/>
    </row>
    <row r="17" spans="1:238" s="1242" customFormat="1" ht="18.75">
      <c r="A17" s="980" t="s">
        <v>234</v>
      </c>
      <c r="B17" s="1394" t="s">
        <v>71</v>
      </c>
      <c r="C17" s="984"/>
      <c r="D17" s="984">
        <v>3</v>
      </c>
      <c r="E17" s="984"/>
      <c r="F17" s="1215"/>
      <c r="G17" s="1388">
        <v>4</v>
      </c>
      <c r="H17" s="1266">
        <v>120</v>
      </c>
      <c r="I17" s="1371">
        <v>45</v>
      </c>
      <c r="J17" s="1371">
        <v>30</v>
      </c>
      <c r="K17" s="1372">
        <v>15</v>
      </c>
      <c r="L17" s="1372"/>
      <c r="M17" s="1373">
        <v>75</v>
      </c>
      <c r="N17" s="1395"/>
      <c r="O17" s="1266"/>
      <c r="P17" s="1389"/>
      <c r="Q17" s="1380">
        <v>3</v>
      </c>
      <c r="R17" s="1350"/>
      <c r="S17" s="1350"/>
      <c r="T17" s="1314"/>
      <c r="U17" s="1241" t="s">
        <v>258</v>
      </c>
      <c r="V17" s="1241" t="s">
        <v>258</v>
      </c>
      <c r="W17" s="1241" t="s">
        <v>258</v>
      </c>
      <c r="X17" s="1241" t="s">
        <v>257</v>
      </c>
      <c r="Y17" s="1241" t="s">
        <v>258</v>
      </c>
      <c r="Z17" s="1241" t="s">
        <v>258</v>
      </c>
      <c r="AA17" s="1314"/>
      <c r="AB17" s="1314"/>
      <c r="AC17" s="1314"/>
      <c r="AD17" s="1314"/>
      <c r="AE17" s="1314"/>
      <c r="AF17" s="1314"/>
      <c r="AG17" s="1314"/>
      <c r="AH17" s="1314"/>
      <c r="AI17" s="1314"/>
      <c r="AJ17" s="1314"/>
      <c r="AK17" s="1314"/>
      <c r="AL17" s="1314"/>
      <c r="AM17" s="1313"/>
      <c r="AN17" s="1313"/>
      <c r="AO17" s="1313"/>
      <c r="AP17" s="1313"/>
      <c r="AQ17" s="1313"/>
      <c r="AR17" s="1313"/>
      <c r="AS17" s="1313"/>
      <c r="AT17" s="1313"/>
      <c r="AU17" s="1313"/>
      <c r="AV17" s="1313"/>
      <c r="AW17" s="1313"/>
      <c r="AX17" s="1313"/>
      <c r="AY17" s="1313"/>
      <c r="AZ17" s="1313"/>
      <c r="BA17" s="1313"/>
      <c r="BB17" s="1313"/>
      <c r="BC17" s="1313"/>
      <c r="BD17" s="1313"/>
      <c r="BE17" s="1313"/>
      <c r="BF17" s="1313"/>
      <c r="BG17" s="1313"/>
      <c r="BH17" s="1313"/>
      <c r="BI17" s="1313"/>
      <c r="BJ17" s="1313"/>
      <c r="BK17" s="1313"/>
      <c r="BL17" s="1313"/>
      <c r="BM17" s="1313"/>
      <c r="BN17" s="1313"/>
      <c r="BO17" s="1313"/>
      <c r="BP17" s="1313"/>
      <c r="BQ17" s="1313"/>
      <c r="BR17" s="1313"/>
      <c r="BS17" s="1313"/>
      <c r="BT17" s="1313"/>
      <c r="BU17" s="1313"/>
      <c r="BV17" s="1313"/>
      <c r="BW17" s="1313"/>
      <c r="BX17" s="1313"/>
      <c r="BY17" s="1313"/>
      <c r="BZ17" s="1313"/>
      <c r="CA17" s="1313"/>
      <c r="CB17" s="1313"/>
      <c r="CC17" s="1313"/>
      <c r="CD17" s="1313"/>
      <c r="CE17" s="1313"/>
      <c r="CF17" s="1313"/>
      <c r="CG17" s="1313"/>
      <c r="CH17" s="1313"/>
      <c r="CI17" s="1313"/>
      <c r="CJ17" s="1313"/>
      <c r="CK17" s="1313"/>
      <c r="CL17" s="1313"/>
      <c r="CM17" s="1313"/>
      <c r="CN17" s="1313"/>
      <c r="CO17" s="1313"/>
      <c r="CP17" s="1313"/>
      <c r="CQ17" s="1313"/>
      <c r="CR17" s="1313"/>
      <c r="CS17" s="1313"/>
      <c r="CT17" s="1313"/>
      <c r="CU17" s="1313"/>
      <c r="CV17" s="1313"/>
      <c r="CW17" s="1313"/>
      <c r="CX17" s="1313"/>
      <c r="CY17" s="1313"/>
      <c r="CZ17" s="1313"/>
      <c r="DA17" s="1313"/>
      <c r="DB17" s="1313"/>
      <c r="DC17" s="1313"/>
      <c r="DD17" s="1313"/>
      <c r="DE17" s="1313"/>
      <c r="DF17" s="1313"/>
      <c r="DG17" s="1313"/>
      <c r="DH17" s="1313"/>
      <c r="DI17" s="1313"/>
      <c r="DJ17" s="1313"/>
      <c r="DK17" s="1313"/>
      <c r="DL17" s="1313"/>
      <c r="DM17" s="1313"/>
      <c r="DN17" s="1313"/>
      <c r="DO17" s="1313"/>
      <c r="DP17" s="1313"/>
      <c r="DQ17" s="1313"/>
      <c r="DR17" s="1313"/>
      <c r="DS17" s="1313"/>
      <c r="DT17" s="1313"/>
      <c r="DU17" s="1313"/>
      <c r="DV17" s="1313"/>
      <c r="DW17" s="1313"/>
      <c r="DX17" s="1313"/>
      <c r="DY17" s="1313"/>
      <c r="DZ17" s="1313"/>
      <c r="EA17" s="1313"/>
      <c r="EB17" s="1313"/>
      <c r="EC17" s="1313"/>
      <c r="ED17" s="1313"/>
      <c r="EE17" s="1313"/>
      <c r="EF17" s="1313"/>
      <c r="EG17" s="1313"/>
      <c r="EH17" s="1313"/>
      <c r="EI17" s="1313"/>
      <c r="EJ17" s="1313"/>
      <c r="EK17" s="1313"/>
      <c r="EL17" s="1313"/>
      <c r="EM17" s="1313"/>
      <c r="EN17" s="1313"/>
      <c r="EO17" s="1313"/>
      <c r="EP17" s="1313"/>
      <c r="EQ17" s="1313"/>
      <c r="ER17" s="1313"/>
      <c r="ES17" s="1313"/>
      <c r="ET17" s="1313"/>
      <c r="EU17" s="1313"/>
      <c r="EV17" s="1313"/>
      <c r="EW17" s="1313"/>
      <c r="EX17" s="1313"/>
      <c r="EY17" s="1313"/>
      <c r="EZ17" s="1313"/>
      <c r="FA17" s="1313"/>
      <c r="FB17" s="1313"/>
      <c r="FC17" s="1313"/>
      <c r="FD17" s="1313"/>
      <c r="FE17" s="1313"/>
      <c r="FF17" s="1313"/>
      <c r="FG17" s="1313"/>
      <c r="FH17" s="1313"/>
      <c r="FI17" s="1313"/>
      <c r="FJ17" s="1313"/>
      <c r="FK17" s="1313"/>
      <c r="FL17" s="1313"/>
      <c r="FM17" s="1313"/>
      <c r="FN17" s="1313"/>
      <c r="FO17" s="1313"/>
      <c r="FP17" s="1313"/>
      <c r="FQ17" s="1313"/>
      <c r="FR17" s="1313"/>
      <c r="FS17" s="1313"/>
      <c r="FT17" s="1313"/>
      <c r="FU17" s="1313"/>
      <c r="FV17" s="1313"/>
      <c r="FW17" s="1313"/>
      <c r="FX17" s="1313"/>
      <c r="FY17" s="1313"/>
      <c r="FZ17" s="1313"/>
      <c r="GA17" s="1313"/>
      <c r="GB17" s="1313"/>
      <c r="GC17" s="1313"/>
      <c r="GD17" s="1313"/>
      <c r="GE17" s="1313"/>
      <c r="GF17" s="1313"/>
      <c r="GG17" s="1313"/>
      <c r="GH17" s="1313"/>
      <c r="GI17" s="1313"/>
      <c r="GJ17" s="1313"/>
      <c r="GK17" s="1313"/>
      <c r="GL17" s="1313"/>
      <c r="GM17" s="1313"/>
      <c r="GN17" s="1313"/>
      <c r="GO17" s="1313"/>
      <c r="GP17" s="1313"/>
      <c r="GQ17" s="1313"/>
      <c r="GR17" s="1313"/>
      <c r="GS17" s="1313"/>
      <c r="GT17" s="1313"/>
      <c r="GU17" s="1313"/>
      <c r="GV17" s="1313"/>
      <c r="GW17" s="1313"/>
      <c r="GX17" s="1313"/>
      <c r="GY17" s="1313"/>
      <c r="GZ17" s="1313"/>
      <c r="HA17" s="1313"/>
      <c r="HB17" s="1313"/>
      <c r="HC17" s="1313"/>
      <c r="HD17" s="1313"/>
      <c r="HE17" s="1313"/>
      <c r="HF17" s="1313"/>
      <c r="HG17" s="1313"/>
      <c r="HH17" s="1313"/>
      <c r="HI17" s="1313"/>
      <c r="HJ17" s="1313"/>
      <c r="HK17" s="1313"/>
      <c r="HL17" s="1313"/>
      <c r="HM17" s="1313"/>
      <c r="HN17" s="1313"/>
      <c r="HO17" s="1313"/>
      <c r="HP17" s="1313"/>
      <c r="HQ17" s="1313"/>
      <c r="HR17" s="1313"/>
      <c r="HS17" s="1313"/>
      <c r="HT17" s="1313"/>
      <c r="HU17" s="1313"/>
      <c r="HV17" s="1313"/>
      <c r="HW17" s="1313"/>
      <c r="HX17" s="1313"/>
      <c r="HY17" s="1313"/>
      <c r="HZ17" s="1313"/>
      <c r="IA17" s="1313"/>
      <c r="IB17" s="1313"/>
      <c r="IC17" s="1313"/>
      <c r="ID17" s="1313"/>
    </row>
    <row r="18" spans="1:238" s="1242" customFormat="1" ht="18.75">
      <c r="A18" s="980" t="s">
        <v>194</v>
      </c>
      <c r="B18" s="1241" t="s">
        <v>80</v>
      </c>
      <c r="C18" s="1343"/>
      <c r="D18" s="1344"/>
      <c r="E18" s="1344"/>
      <c r="F18" s="1378"/>
      <c r="G18" s="1388">
        <v>10</v>
      </c>
      <c r="H18" s="1266">
        <v>300</v>
      </c>
      <c r="I18" s="1371">
        <v>117</v>
      </c>
      <c r="J18" s="1371">
        <v>51</v>
      </c>
      <c r="K18" s="1372">
        <v>33</v>
      </c>
      <c r="L18" s="1372">
        <v>33</v>
      </c>
      <c r="M18" s="1373">
        <v>183</v>
      </c>
      <c r="N18" s="1270"/>
      <c r="O18" s="1270"/>
      <c r="P18" s="1389"/>
      <c r="Q18" s="1389"/>
      <c r="R18" s="1389"/>
      <c r="S18" s="1389"/>
      <c r="T18" s="1314"/>
      <c r="U18" s="1241" t="s">
        <v>258</v>
      </c>
      <c r="V18" s="1241" t="s">
        <v>258</v>
      </c>
      <c r="W18" s="1241" t="s">
        <v>257</v>
      </c>
      <c r="X18" s="1241" t="s">
        <v>257</v>
      </c>
      <c r="Y18" s="1241" t="s">
        <v>258</v>
      </c>
      <c r="Z18" s="1241" t="s">
        <v>258</v>
      </c>
      <c r="AA18" s="1314"/>
      <c r="AB18" s="1314"/>
      <c r="AC18" s="1314"/>
      <c r="AD18" s="1314"/>
      <c r="AE18" s="1314"/>
      <c r="AF18" s="1314"/>
      <c r="AG18" s="1314"/>
      <c r="AH18" s="1314"/>
      <c r="AI18" s="1314"/>
      <c r="AJ18" s="1314"/>
      <c r="AK18" s="1314"/>
      <c r="AL18" s="1314"/>
      <c r="AM18" s="1313"/>
      <c r="AN18" s="1313"/>
      <c r="AO18" s="1313"/>
      <c r="AP18" s="1313"/>
      <c r="AQ18" s="1313"/>
      <c r="AR18" s="1313"/>
      <c r="AS18" s="1313"/>
      <c r="AT18" s="1313"/>
      <c r="AU18" s="1313"/>
      <c r="AV18" s="1313"/>
      <c r="AW18" s="1313"/>
      <c r="AX18" s="1313"/>
      <c r="AY18" s="1313"/>
      <c r="AZ18" s="1313"/>
      <c r="BA18" s="1313"/>
      <c r="BB18" s="1313"/>
      <c r="BC18" s="1313"/>
      <c r="BD18" s="1313"/>
      <c r="BE18" s="1313"/>
      <c r="BF18" s="1313"/>
      <c r="BG18" s="1313"/>
      <c r="BH18" s="1313"/>
      <c r="BI18" s="1313"/>
      <c r="BJ18" s="1313"/>
      <c r="BK18" s="1313"/>
      <c r="BL18" s="1313"/>
      <c r="BM18" s="1313"/>
      <c r="BN18" s="1313"/>
      <c r="BO18" s="1313"/>
      <c r="BP18" s="1313"/>
      <c r="BQ18" s="1313"/>
      <c r="BR18" s="1313"/>
      <c r="BS18" s="1313"/>
      <c r="BT18" s="1313"/>
      <c r="BU18" s="1313"/>
      <c r="BV18" s="1313"/>
      <c r="BW18" s="1313"/>
      <c r="BX18" s="1313"/>
      <c r="BY18" s="1313"/>
      <c r="BZ18" s="1313"/>
      <c r="CA18" s="1313"/>
      <c r="CB18" s="1313"/>
      <c r="CC18" s="1313"/>
      <c r="CD18" s="1313"/>
      <c r="CE18" s="1313"/>
      <c r="CF18" s="1313"/>
      <c r="CG18" s="1313"/>
      <c r="CH18" s="1313"/>
      <c r="CI18" s="1313"/>
      <c r="CJ18" s="1313"/>
      <c r="CK18" s="1313"/>
      <c r="CL18" s="1313"/>
      <c r="CM18" s="1313"/>
      <c r="CN18" s="1313"/>
      <c r="CO18" s="1313"/>
      <c r="CP18" s="1313"/>
      <c r="CQ18" s="1313"/>
      <c r="CR18" s="1313"/>
      <c r="CS18" s="1313"/>
      <c r="CT18" s="1313"/>
      <c r="CU18" s="1313"/>
      <c r="CV18" s="1313"/>
      <c r="CW18" s="1313"/>
      <c r="CX18" s="1313"/>
      <c r="CY18" s="1313"/>
      <c r="CZ18" s="1313"/>
      <c r="DA18" s="1313"/>
      <c r="DB18" s="1313"/>
      <c r="DC18" s="1313"/>
      <c r="DD18" s="1313"/>
      <c r="DE18" s="1313"/>
      <c r="DF18" s="1313"/>
      <c r="DG18" s="1313"/>
      <c r="DH18" s="1313"/>
      <c r="DI18" s="1313"/>
      <c r="DJ18" s="1313"/>
      <c r="DK18" s="1313"/>
      <c r="DL18" s="1313"/>
      <c r="DM18" s="1313"/>
      <c r="DN18" s="1313"/>
      <c r="DO18" s="1313"/>
      <c r="DP18" s="1313"/>
      <c r="DQ18" s="1313"/>
      <c r="DR18" s="1313"/>
      <c r="DS18" s="1313"/>
      <c r="DT18" s="1313"/>
      <c r="DU18" s="1313"/>
      <c r="DV18" s="1313"/>
      <c r="DW18" s="1313"/>
      <c r="DX18" s="1313"/>
      <c r="DY18" s="1313"/>
      <c r="DZ18" s="1313"/>
      <c r="EA18" s="1313"/>
      <c r="EB18" s="1313"/>
      <c r="EC18" s="1313"/>
      <c r="ED18" s="1313"/>
      <c r="EE18" s="1313"/>
      <c r="EF18" s="1313"/>
      <c r="EG18" s="1313"/>
      <c r="EH18" s="1313"/>
      <c r="EI18" s="1313"/>
      <c r="EJ18" s="1313"/>
      <c r="EK18" s="1313"/>
      <c r="EL18" s="1313"/>
      <c r="EM18" s="1313"/>
      <c r="EN18" s="1313"/>
      <c r="EO18" s="1313"/>
      <c r="EP18" s="1313"/>
      <c r="EQ18" s="1313"/>
      <c r="ER18" s="1313"/>
      <c r="ES18" s="1313"/>
      <c r="ET18" s="1313"/>
      <c r="EU18" s="1313"/>
      <c r="EV18" s="1313"/>
      <c r="EW18" s="1313"/>
      <c r="EX18" s="1313"/>
      <c r="EY18" s="1313"/>
      <c r="EZ18" s="1313"/>
      <c r="FA18" s="1313"/>
      <c r="FB18" s="1313"/>
      <c r="FC18" s="1313"/>
      <c r="FD18" s="1313"/>
      <c r="FE18" s="1313"/>
      <c r="FF18" s="1313"/>
      <c r="FG18" s="1313"/>
      <c r="FH18" s="1313"/>
      <c r="FI18" s="1313"/>
      <c r="FJ18" s="1313"/>
      <c r="FK18" s="1313"/>
      <c r="FL18" s="1313"/>
      <c r="FM18" s="1313"/>
      <c r="FN18" s="1313"/>
      <c r="FO18" s="1313"/>
      <c r="FP18" s="1313"/>
      <c r="FQ18" s="1313"/>
      <c r="FR18" s="1313"/>
      <c r="FS18" s="1313"/>
      <c r="FT18" s="1313"/>
      <c r="FU18" s="1313"/>
      <c r="FV18" s="1313"/>
      <c r="FW18" s="1313"/>
      <c r="FX18" s="1313"/>
      <c r="FY18" s="1313"/>
      <c r="FZ18" s="1313"/>
      <c r="GA18" s="1313"/>
      <c r="GB18" s="1313"/>
      <c r="GC18" s="1313"/>
      <c r="GD18" s="1313"/>
      <c r="GE18" s="1313"/>
      <c r="GF18" s="1313"/>
      <c r="GG18" s="1313"/>
      <c r="GH18" s="1313"/>
      <c r="GI18" s="1313"/>
      <c r="GJ18" s="1313"/>
      <c r="GK18" s="1313"/>
      <c r="GL18" s="1313"/>
      <c r="GM18" s="1313"/>
      <c r="GN18" s="1313"/>
      <c r="GO18" s="1313"/>
      <c r="GP18" s="1313"/>
      <c r="GQ18" s="1313"/>
      <c r="GR18" s="1313"/>
      <c r="GS18" s="1313"/>
      <c r="GT18" s="1313"/>
      <c r="GU18" s="1313"/>
      <c r="GV18" s="1313"/>
      <c r="GW18" s="1313"/>
      <c r="GX18" s="1313"/>
      <c r="GY18" s="1313"/>
      <c r="GZ18" s="1313"/>
      <c r="HA18" s="1313"/>
      <c r="HB18" s="1313"/>
      <c r="HC18" s="1313"/>
      <c r="HD18" s="1313"/>
      <c r="HE18" s="1313"/>
      <c r="HF18" s="1313"/>
      <c r="HG18" s="1313"/>
      <c r="HH18" s="1313"/>
      <c r="HI18" s="1313"/>
      <c r="HJ18" s="1313"/>
      <c r="HK18" s="1313"/>
      <c r="HL18" s="1313"/>
      <c r="HM18" s="1313"/>
      <c r="HN18" s="1313"/>
      <c r="HO18" s="1313"/>
      <c r="HP18" s="1313"/>
      <c r="HQ18" s="1313"/>
      <c r="HR18" s="1313"/>
      <c r="HS18" s="1313"/>
      <c r="HT18" s="1313"/>
      <c r="HU18" s="1313"/>
      <c r="HV18" s="1313"/>
      <c r="HW18" s="1313"/>
      <c r="HX18" s="1313"/>
      <c r="HY18" s="1313"/>
      <c r="HZ18" s="1313"/>
      <c r="IA18" s="1313"/>
      <c r="IB18" s="1313"/>
      <c r="IC18" s="1313"/>
      <c r="ID18" s="1313"/>
    </row>
    <row r="19" spans="1:238" s="1242" customFormat="1" ht="18.75">
      <c r="A19" s="980" t="s">
        <v>196</v>
      </c>
      <c r="B19" s="1342" t="s">
        <v>90</v>
      </c>
      <c r="C19" s="1343">
        <v>3</v>
      </c>
      <c r="D19" s="1344"/>
      <c r="E19" s="1344"/>
      <c r="F19" s="1378"/>
      <c r="G19" s="1390">
        <v>2.5</v>
      </c>
      <c r="H19" s="984">
        <v>75</v>
      </c>
      <c r="I19" s="1346">
        <v>30</v>
      </c>
      <c r="J19" s="1346">
        <v>15</v>
      </c>
      <c r="K19" s="1343">
        <v>15</v>
      </c>
      <c r="L19" s="1343"/>
      <c r="M19" s="1347">
        <v>45</v>
      </c>
      <c r="N19" s="1348"/>
      <c r="O19" s="1348"/>
      <c r="P19" s="1380"/>
      <c r="Q19" s="1380">
        <v>2</v>
      </c>
      <c r="R19" s="1350"/>
      <c r="S19" s="1350"/>
      <c r="T19" s="1314"/>
      <c r="U19" s="1241" t="s">
        <v>258</v>
      </c>
      <c r="V19" s="1241" t="s">
        <v>258</v>
      </c>
      <c r="W19" s="1241" t="s">
        <v>258</v>
      </c>
      <c r="X19" s="1241" t="s">
        <v>257</v>
      </c>
      <c r="Y19" s="1241" t="s">
        <v>258</v>
      </c>
      <c r="Z19" s="1241" t="s">
        <v>258</v>
      </c>
      <c r="AA19" s="1314"/>
      <c r="AB19" s="1314"/>
      <c r="AC19" s="1314"/>
      <c r="AD19" s="1314"/>
      <c r="AE19" s="1314"/>
      <c r="AF19" s="1314"/>
      <c r="AG19" s="1314"/>
      <c r="AH19" s="1314"/>
      <c r="AI19" s="1314"/>
      <c r="AJ19" s="1314"/>
      <c r="AK19" s="1314"/>
      <c r="AL19" s="1314"/>
      <c r="AM19" s="1313"/>
      <c r="AN19" s="1313"/>
      <c r="AO19" s="1313"/>
      <c r="AP19" s="1313"/>
      <c r="AQ19" s="1313"/>
      <c r="AR19" s="1313"/>
      <c r="AS19" s="1313"/>
      <c r="AT19" s="1313"/>
      <c r="AU19" s="1313"/>
      <c r="AV19" s="1313"/>
      <c r="AW19" s="1313"/>
      <c r="AX19" s="1313"/>
      <c r="AY19" s="1313"/>
      <c r="AZ19" s="1313"/>
      <c r="BA19" s="1313"/>
      <c r="BB19" s="1313"/>
      <c r="BC19" s="1313"/>
      <c r="BD19" s="1313"/>
      <c r="BE19" s="1313"/>
      <c r="BF19" s="1313"/>
      <c r="BG19" s="1313"/>
      <c r="BH19" s="1313"/>
      <c r="BI19" s="1313"/>
      <c r="BJ19" s="1313"/>
      <c r="BK19" s="1313"/>
      <c r="BL19" s="1313"/>
      <c r="BM19" s="1313"/>
      <c r="BN19" s="1313"/>
      <c r="BO19" s="1313"/>
      <c r="BP19" s="1313"/>
      <c r="BQ19" s="1313"/>
      <c r="BR19" s="1313"/>
      <c r="BS19" s="1313"/>
      <c r="BT19" s="1313"/>
      <c r="BU19" s="1313"/>
      <c r="BV19" s="1313"/>
      <c r="BW19" s="1313"/>
      <c r="BX19" s="1313"/>
      <c r="BY19" s="1313"/>
      <c r="BZ19" s="1313"/>
      <c r="CA19" s="1313"/>
      <c r="CB19" s="1313"/>
      <c r="CC19" s="1313"/>
      <c r="CD19" s="1313"/>
      <c r="CE19" s="1313"/>
      <c r="CF19" s="1313"/>
      <c r="CG19" s="1313"/>
      <c r="CH19" s="1313"/>
      <c r="CI19" s="1313"/>
      <c r="CJ19" s="1313"/>
      <c r="CK19" s="1313"/>
      <c r="CL19" s="1313"/>
      <c r="CM19" s="1313"/>
      <c r="CN19" s="1313"/>
      <c r="CO19" s="1313"/>
      <c r="CP19" s="1313"/>
      <c r="CQ19" s="1313"/>
      <c r="CR19" s="1313"/>
      <c r="CS19" s="1313"/>
      <c r="CT19" s="1313"/>
      <c r="CU19" s="1313"/>
      <c r="CV19" s="1313"/>
      <c r="CW19" s="1313"/>
      <c r="CX19" s="1313"/>
      <c r="CY19" s="1313"/>
      <c r="CZ19" s="1313"/>
      <c r="DA19" s="1313"/>
      <c r="DB19" s="1313"/>
      <c r="DC19" s="1313"/>
      <c r="DD19" s="1313"/>
      <c r="DE19" s="1313"/>
      <c r="DF19" s="1313"/>
      <c r="DG19" s="1313"/>
      <c r="DH19" s="1313"/>
      <c r="DI19" s="1313"/>
      <c r="DJ19" s="1313"/>
      <c r="DK19" s="1313"/>
      <c r="DL19" s="1313"/>
      <c r="DM19" s="1313"/>
      <c r="DN19" s="1313"/>
      <c r="DO19" s="1313"/>
      <c r="DP19" s="1313"/>
      <c r="DQ19" s="1313"/>
      <c r="DR19" s="1313"/>
      <c r="DS19" s="1313"/>
      <c r="DT19" s="1313"/>
      <c r="DU19" s="1313"/>
      <c r="DV19" s="1313"/>
      <c r="DW19" s="1313"/>
      <c r="DX19" s="1313"/>
      <c r="DY19" s="1313"/>
      <c r="DZ19" s="1313"/>
      <c r="EA19" s="1313"/>
      <c r="EB19" s="1313"/>
      <c r="EC19" s="1313"/>
      <c r="ED19" s="1313"/>
      <c r="EE19" s="1313"/>
      <c r="EF19" s="1313"/>
      <c r="EG19" s="1313"/>
      <c r="EH19" s="1313"/>
      <c r="EI19" s="1313"/>
      <c r="EJ19" s="1313"/>
      <c r="EK19" s="1313"/>
      <c r="EL19" s="1313"/>
      <c r="EM19" s="1313"/>
      <c r="EN19" s="1313"/>
      <c r="EO19" s="1313"/>
      <c r="EP19" s="1313"/>
      <c r="EQ19" s="1313"/>
      <c r="ER19" s="1313"/>
      <c r="ES19" s="1313"/>
      <c r="ET19" s="1313"/>
      <c r="EU19" s="1313"/>
      <c r="EV19" s="1313"/>
      <c r="EW19" s="1313"/>
      <c r="EX19" s="1313"/>
      <c r="EY19" s="1313"/>
      <c r="EZ19" s="1313"/>
      <c r="FA19" s="1313"/>
      <c r="FB19" s="1313"/>
      <c r="FC19" s="1313"/>
      <c r="FD19" s="1313"/>
      <c r="FE19" s="1313"/>
      <c r="FF19" s="1313"/>
      <c r="FG19" s="1313"/>
      <c r="FH19" s="1313"/>
      <c r="FI19" s="1313"/>
      <c r="FJ19" s="1313"/>
      <c r="FK19" s="1313"/>
      <c r="FL19" s="1313"/>
      <c r="FM19" s="1313"/>
      <c r="FN19" s="1313"/>
      <c r="FO19" s="1313"/>
      <c r="FP19" s="1313"/>
      <c r="FQ19" s="1313"/>
      <c r="FR19" s="1313"/>
      <c r="FS19" s="1313"/>
      <c r="FT19" s="1313"/>
      <c r="FU19" s="1313"/>
      <c r="FV19" s="1313"/>
      <c r="FW19" s="1313"/>
      <c r="FX19" s="1313"/>
      <c r="FY19" s="1313"/>
      <c r="FZ19" s="1313"/>
      <c r="GA19" s="1313"/>
      <c r="GB19" s="1313"/>
      <c r="GC19" s="1313"/>
      <c r="GD19" s="1313"/>
      <c r="GE19" s="1313"/>
      <c r="GF19" s="1313"/>
      <c r="GG19" s="1313"/>
      <c r="GH19" s="1313"/>
      <c r="GI19" s="1313"/>
      <c r="GJ19" s="1313"/>
      <c r="GK19" s="1313"/>
      <c r="GL19" s="1313"/>
      <c r="GM19" s="1313"/>
      <c r="GN19" s="1313"/>
      <c r="GO19" s="1313"/>
      <c r="GP19" s="1313"/>
      <c r="GQ19" s="1313"/>
      <c r="GR19" s="1313"/>
      <c r="GS19" s="1313"/>
      <c r="GT19" s="1313"/>
      <c r="GU19" s="1313"/>
      <c r="GV19" s="1313"/>
      <c r="GW19" s="1313"/>
      <c r="GX19" s="1313"/>
      <c r="GY19" s="1313"/>
      <c r="GZ19" s="1313"/>
      <c r="HA19" s="1313"/>
      <c r="HB19" s="1313"/>
      <c r="HC19" s="1313"/>
      <c r="HD19" s="1313"/>
      <c r="HE19" s="1313"/>
      <c r="HF19" s="1313"/>
      <c r="HG19" s="1313"/>
      <c r="HH19" s="1313"/>
      <c r="HI19" s="1313"/>
      <c r="HJ19" s="1313"/>
      <c r="HK19" s="1313"/>
      <c r="HL19" s="1313"/>
      <c r="HM19" s="1313"/>
      <c r="HN19" s="1313"/>
      <c r="HO19" s="1313"/>
      <c r="HP19" s="1313"/>
      <c r="HQ19" s="1313"/>
      <c r="HR19" s="1313"/>
      <c r="HS19" s="1313"/>
      <c r="HT19" s="1313"/>
      <c r="HU19" s="1313"/>
      <c r="HV19" s="1313"/>
      <c r="HW19" s="1313"/>
      <c r="HX19" s="1313"/>
      <c r="HY19" s="1313"/>
      <c r="HZ19" s="1313"/>
      <c r="IA19" s="1313"/>
      <c r="IB19" s="1313"/>
      <c r="IC19" s="1313"/>
      <c r="ID19" s="1313"/>
    </row>
    <row r="20" spans="1:238" s="1242" customFormat="1" ht="18.75">
      <c r="A20" s="980" t="s">
        <v>197</v>
      </c>
      <c r="B20" s="1265" t="s">
        <v>82</v>
      </c>
      <c r="C20" s="1343"/>
      <c r="D20" s="1344"/>
      <c r="E20" s="1344" t="s">
        <v>61</v>
      </c>
      <c r="F20" s="1378"/>
      <c r="G20" s="1390">
        <v>1.5</v>
      </c>
      <c r="H20" s="984">
        <v>45</v>
      </c>
      <c r="I20" s="1346">
        <v>15</v>
      </c>
      <c r="J20" s="1346"/>
      <c r="K20" s="1343"/>
      <c r="L20" s="1343">
        <v>15</v>
      </c>
      <c r="M20" s="1347">
        <v>30</v>
      </c>
      <c r="N20" s="1348"/>
      <c r="O20" s="1348"/>
      <c r="P20" s="1380"/>
      <c r="Q20" s="1380">
        <v>1</v>
      </c>
      <c r="R20" s="1350"/>
      <c r="S20" s="1350"/>
      <c r="T20" s="1314"/>
      <c r="U20" s="1241" t="s">
        <v>258</v>
      </c>
      <c r="V20" s="1241" t="s">
        <v>258</v>
      </c>
      <c r="W20" s="1241" t="s">
        <v>258</v>
      </c>
      <c r="X20" s="1241" t="s">
        <v>257</v>
      </c>
      <c r="Y20" s="1241" t="s">
        <v>258</v>
      </c>
      <c r="Z20" s="1241" t="s">
        <v>258</v>
      </c>
      <c r="AA20" s="1314"/>
      <c r="AB20" s="1314"/>
      <c r="AC20" s="1314"/>
      <c r="AD20" s="1314"/>
      <c r="AE20" s="1314"/>
      <c r="AF20" s="1314"/>
      <c r="AG20" s="1314"/>
      <c r="AH20" s="1314"/>
      <c r="AI20" s="1314"/>
      <c r="AJ20" s="1314"/>
      <c r="AK20" s="1314"/>
      <c r="AL20" s="1314"/>
      <c r="AM20" s="1313"/>
      <c r="AN20" s="1313"/>
      <c r="AO20" s="1313"/>
      <c r="AP20" s="1313"/>
      <c r="AQ20" s="1313"/>
      <c r="AR20" s="1313"/>
      <c r="AS20" s="1313"/>
      <c r="AT20" s="1313"/>
      <c r="AU20" s="1313"/>
      <c r="AV20" s="1313"/>
      <c r="AW20" s="1313"/>
      <c r="AX20" s="1313"/>
      <c r="AY20" s="1313"/>
      <c r="AZ20" s="1313"/>
      <c r="BA20" s="1313"/>
      <c r="BB20" s="1313"/>
      <c r="BC20" s="1313"/>
      <c r="BD20" s="1313"/>
      <c r="BE20" s="1313"/>
      <c r="BF20" s="1313"/>
      <c r="BG20" s="1313"/>
      <c r="BH20" s="1313"/>
      <c r="BI20" s="1313"/>
      <c r="BJ20" s="1313"/>
      <c r="BK20" s="1313"/>
      <c r="BL20" s="1313"/>
      <c r="BM20" s="1313"/>
      <c r="BN20" s="1313"/>
      <c r="BO20" s="1313"/>
      <c r="BP20" s="1313"/>
      <c r="BQ20" s="1313"/>
      <c r="BR20" s="1313"/>
      <c r="BS20" s="1313"/>
      <c r="BT20" s="1313"/>
      <c r="BU20" s="1313"/>
      <c r="BV20" s="1313"/>
      <c r="BW20" s="1313"/>
      <c r="BX20" s="1313"/>
      <c r="BY20" s="1313"/>
      <c r="BZ20" s="1313"/>
      <c r="CA20" s="1313"/>
      <c r="CB20" s="1313"/>
      <c r="CC20" s="1313"/>
      <c r="CD20" s="1313"/>
      <c r="CE20" s="1313"/>
      <c r="CF20" s="1313"/>
      <c r="CG20" s="1313"/>
      <c r="CH20" s="1313"/>
      <c r="CI20" s="1313"/>
      <c r="CJ20" s="1313"/>
      <c r="CK20" s="1313"/>
      <c r="CL20" s="1313"/>
      <c r="CM20" s="1313"/>
      <c r="CN20" s="1313"/>
      <c r="CO20" s="1313"/>
      <c r="CP20" s="1313"/>
      <c r="CQ20" s="1313"/>
      <c r="CR20" s="1313"/>
      <c r="CS20" s="1313"/>
      <c r="CT20" s="1313"/>
      <c r="CU20" s="1313"/>
      <c r="CV20" s="1313"/>
      <c r="CW20" s="1313"/>
      <c r="CX20" s="1313"/>
      <c r="CY20" s="1313"/>
      <c r="CZ20" s="1313"/>
      <c r="DA20" s="1313"/>
      <c r="DB20" s="1313"/>
      <c r="DC20" s="1313"/>
      <c r="DD20" s="1313"/>
      <c r="DE20" s="1313"/>
      <c r="DF20" s="1313"/>
      <c r="DG20" s="1313"/>
      <c r="DH20" s="1313"/>
      <c r="DI20" s="1313"/>
      <c r="DJ20" s="1313"/>
      <c r="DK20" s="1313"/>
      <c r="DL20" s="1313"/>
      <c r="DM20" s="1313"/>
      <c r="DN20" s="1313"/>
      <c r="DO20" s="1313"/>
      <c r="DP20" s="1313"/>
      <c r="DQ20" s="1313"/>
      <c r="DR20" s="1313"/>
      <c r="DS20" s="1313"/>
      <c r="DT20" s="1313"/>
      <c r="DU20" s="1313"/>
      <c r="DV20" s="1313"/>
      <c r="DW20" s="1313"/>
      <c r="DX20" s="1313"/>
      <c r="DY20" s="1313"/>
      <c r="DZ20" s="1313"/>
      <c r="EA20" s="1313"/>
      <c r="EB20" s="1313"/>
      <c r="EC20" s="1313"/>
      <c r="ED20" s="1313"/>
      <c r="EE20" s="1313"/>
      <c r="EF20" s="1313"/>
      <c r="EG20" s="1313"/>
      <c r="EH20" s="1313"/>
      <c r="EI20" s="1313"/>
      <c r="EJ20" s="1313"/>
      <c r="EK20" s="1313"/>
      <c r="EL20" s="1313"/>
      <c r="EM20" s="1313"/>
      <c r="EN20" s="1313"/>
      <c r="EO20" s="1313"/>
      <c r="EP20" s="1313"/>
      <c r="EQ20" s="1313"/>
      <c r="ER20" s="1313"/>
      <c r="ES20" s="1313"/>
      <c r="ET20" s="1313"/>
      <c r="EU20" s="1313"/>
      <c r="EV20" s="1313"/>
      <c r="EW20" s="1313"/>
      <c r="EX20" s="1313"/>
      <c r="EY20" s="1313"/>
      <c r="EZ20" s="1313"/>
      <c r="FA20" s="1313"/>
      <c r="FB20" s="1313"/>
      <c r="FC20" s="1313"/>
      <c r="FD20" s="1313"/>
      <c r="FE20" s="1313"/>
      <c r="FF20" s="1313"/>
      <c r="FG20" s="1313"/>
      <c r="FH20" s="1313"/>
      <c r="FI20" s="1313"/>
      <c r="FJ20" s="1313"/>
      <c r="FK20" s="1313"/>
      <c r="FL20" s="1313"/>
      <c r="FM20" s="1313"/>
      <c r="FN20" s="1313"/>
      <c r="FO20" s="1313"/>
      <c r="FP20" s="1313"/>
      <c r="FQ20" s="1313"/>
      <c r="FR20" s="1313"/>
      <c r="FS20" s="1313"/>
      <c r="FT20" s="1313"/>
      <c r="FU20" s="1313"/>
      <c r="FV20" s="1313"/>
      <c r="FW20" s="1313"/>
      <c r="FX20" s="1313"/>
      <c r="FY20" s="1313"/>
      <c r="FZ20" s="1313"/>
      <c r="GA20" s="1313"/>
      <c r="GB20" s="1313"/>
      <c r="GC20" s="1313"/>
      <c r="GD20" s="1313"/>
      <c r="GE20" s="1313"/>
      <c r="GF20" s="1313"/>
      <c r="GG20" s="1313"/>
      <c r="GH20" s="1313"/>
      <c r="GI20" s="1313"/>
      <c r="GJ20" s="1313"/>
      <c r="GK20" s="1313"/>
      <c r="GL20" s="1313"/>
      <c r="GM20" s="1313"/>
      <c r="GN20" s="1313"/>
      <c r="GO20" s="1313"/>
      <c r="GP20" s="1313"/>
      <c r="GQ20" s="1313"/>
      <c r="GR20" s="1313"/>
      <c r="GS20" s="1313"/>
      <c r="GT20" s="1313"/>
      <c r="GU20" s="1313"/>
      <c r="GV20" s="1313"/>
      <c r="GW20" s="1313"/>
      <c r="GX20" s="1313"/>
      <c r="GY20" s="1313"/>
      <c r="GZ20" s="1313"/>
      <c r="HA20" s="1313"/>
      <c r="HB20" s="1313"/>
      <c r="HC20" s="1313"/>
      <c r="HD20" s="1313"/>
      <c r="HE20" s="1313"/>
      <c r="HF20" s="1313"/>
      <c r="HG20" s="1313"/>
      <c r="HH20" s="1313"/>
      <c r="HI20" s="1313"/>
      <c r="HJ20" s="1313"/>
      <c r="HK20" s="1313"/>
      <c r="HL20" s="1313"/>
      <c r="HM20" s="1313"/>
      <c r="HN20" s="1313"/>
      <c r="HO20" s="1313"/>
      <c r="HP20" s="1313"/>
      <c r="HQ20" s="1313"/>
      <c r="HR20" s="1313"/>
      <c r="HS20" s="1313"/>
      <c r="HT20" s="1313"/>
      <c r="HU20" s="1313"/>
      <c r="HV20" s="1313"/>
      <c r="HW20" s="1313"/>
      <c r="HX20" s="1313"/>
      <c r="HY20" s="1313"/>
      <c r="HZ20" s="1313"/>
      <c r="IA20" s="1313"/>
      <c r="IB20" s="1313"/>
      <c r="IC20" s="1313"/>
      <c r="ID20" s="1313"/>
    </row>
    <row r="21" spans="1:238" s="1242" customFormat="1" ht="18.75">
      <c r="A21" s="980" t="s">
        <v>198</v>
      </c>
      <c r="B21" s="1377" t="s">
        <v>86</v>
      </c>
      <c r="C21" s="984"/>
      <c r="D21" s="984"/>
      <c r="E21" s="984"/>
      <c r="F21" s="1215"/>
      <c r="G21" s="1390">
        <v>5</v>
      </c>
      <c r="H21" s="984">
        <v>150</v>
      </c>
      <c r="I21" s="1346"/>
      <c r="J21" s="1346"/>
      <c r="K21" s="1343"/>
      <c r="L21" s="1343"/>
      <c r="M21" s="1347"/>
      <c r="N21" s="984"/>
      <c r="O21" s="1379"/>
      <c r="P21" s="1350"/>
      <c r="Q21" s="1350"/>
      <c r="R21" s="1350"/>
      <c r="S21" s="1350"/>
      <c r="T21" s="1314"/>
      <c r="U21" s="1241" t="s">
        <v>258</v>
      </c>
      <c r="V21" s="1241" t="s">
        <v>258</v>
      </c>
      <c r="W21" s="1241" t="s">
        <v>258</v>
      </c>
      <c r="X21" s="1241" t="s">
        <v>257</v>
      </c>
      <c r="Y21" s="1241" t="s">
        <v>258</v>
      </c>
      <c r="Z21" s="1241" t="s">
        <v>258</v>
      </c>
      <c r="AA21" s="1314"/>
      <c r="AB21" s="1314"/>
      <c r="AC21" s="1314"/>
      <c r="AD21" s="1314"/>
      <c r="AE21" s="1314"/>
      <c r="AF21" s="1314"/>
      <c r="AG21" s="1314"/>
      <c r="AH21" s="1314"/>
      <c r="AI21" s="1314"/>
      <c r="AJ21" s="1314"/>
      <c r="AK21" s="1314"/>
      <c r="AL21" s="1314"/>
      <c r="AM21" s="1313"/>
      <c r="AN21" s="1313"/>
      <c r="AO21" s="1313"/>
      <c r="AP21" s="1313"/>
      <c r="AQ21" s="1313"/>
      <c r="AR21" s="1313"/>
      <c r="AS21" s="1313"/>
      <c r="AT21" s="1313"/>
      <c r="AU21" s="1313"/>
      <c r="AV21" s="1313"/>
      <c r="AW21" s="1313"/>
      <c r="AX21" s="1313"/>
      <c r="AY21" s="1313"/>
      <c r="AZ21" s="1313"/>
      <c r="BA21" s="1313"/>
      <c r="BB21" s="1313"/>
      <c r="BC21" s="1313"/>
      <c r="BD21" s="1313"/>
      <c r="BE21" s="1313"/>
      <c r="BF21" s="1313"/>
      <c r="BG21" s="1313"/>
      <c r="BH21" s="1313"/>
      <c r="BI21" s="1313"/>
      <c r="BJ21" s="1313"/>
      <c r="BK21" s="1313"/>
      <c r="BL21" s="1313"/>
      <c r="BM21" s="1313"/>
      <c r="BN21" s="1313"/>
      <c r="BO21" s="1313"/>
      <c r="BP21" s="1313"/>
      <c r="BQ21" s="1313"/>
      <c r="BR21" s="1313"/>
      <c r="BS21" s="1313"/>
      <c r="BT21" s="1313"/>
      <c r="BU21" s="1313"/>
      <c r="BV21" s="1313"/>
      <c r="BW21" s="1313"/>
      <c r="BX21" s="1313"/>
      <c r="BY21" s="1313"/>
      <c r="BZ21" s="1313"/>
      <c r="CA21" s="1313"/>
      <c r="CB21" s="1313"/>
      <c r="CC21" s="1313"/>
      <c r="CD21" s="1313"/>
      <c r="CE21" s="1313"/>
      <c r="CF21" s="1313"/>
      <c r="CG21" s="1313"/>
      <c r="CH21" s="1313"/>
      <c r="CI21" s="1313"/>
      <c r="CJ21" s="1313"/>
      <c r="CK21" s="1313"/>
      <c r="CL21" s="1313"/>
      <c r="CM21" s="1313"/>
      <c r="CN21" s="1313"/>
      <c r="CO21" s="1313"/>
      <c r="CP21" s="1313"/>
      <c r="CQ21" s="1313"/>
      <c r="CR21" s="1313"/>
      <c r="CS21" s="1313"/>
      <c r="CT21" s="1313"/>
      <c r="CU21" s="1313"/>
      <c r="CV21" s="1313"/>
      <c r="CW21" s="1313"/>
      <c r="CX21" s="1313"/>
      <c r="CY21" s="1313"/>
      <c r="CZ21" s="1313"/>
      <c r="DA21" s="1313"/>
      <c r="DB21" s="1313"/>
      <c r="DC21" s="1313"/>
      <c r="DD21" s="1313"/>
      <c r="DE21" s="1313"/>
      <c r="DF21" s="1313"/>
      <c r="DG21" s="1313"/>
      <c r="DH21" s="1313"/>
      <c r="DI21" s="1313"/>
      <c r="DJ21" s="1313"/>
      <c r="DK21" s="1313"/>
      <c r="DL21" s="1313"/>
      <c r="DM21" s="1313"/>
      <c r="DN21" s="1313"/>
      <c r="DO21" s="1313"/>
      <c r="DP21" s="1313"/>
      <c r="DQ21" s="1313"/>
      <c r="DR21" s="1313"/>
      <c r="DS21" s="1313"/>
      <c r="DT21" s="1313"/>
      <c r="DU21" s="1313"/>
      <c r="DV21" s="1313"/>
      <c r="DW21" s="1313"/>
      <c r="DX21" s="1313"/>
      <c r="DY21" s="1313"/>
      <c r="DZ21" s="1313"/>
      <c r="EA21" s="1313"/>
      <c r="EB21" s="1313"/>
      <c r="EC21" s="1313"/>
      <c r="ED21" s="1313"/>
      <c r="EE21" s="1313"/>
      <c r="EF21" s="1313"/>
      <c r="EG21" s="1313"/>
      <c r="EH21" s="1313"/>
      <c r="EI21" s="1313"/>
      <c r="EJ21" s="1313"/>
      <c r="EK21" s="1313"/>
      <c r="EL21" s="1313"/>
      <c r="EM21" s="1313"/>
      <c r="EN21" s="1313"/>
      <c r="EO21" s="1313"/>
      <c r="EP21" s="1313"/>
      <c r="EQ21" s="1313"/>
      <c r="ER21" s="1313"/>
      <c r="ES21" s="1313"/>
      <c r="ET21" s="1313"/>
      <c r="EU21" s="1313"/>
      <c r="EV21" s="1313"/>
      <c r="EW21" s="1313"/>
      <c r="EX21" s="1313"/>
      <c r="EY21" s="1313"/>
      <c r="EZ21" s="1313"/>
      <c r="FA21" s="1313"/>
      <c r="FB21" s="1313"/>
      <c r="FC21" s="1313"/>
      <c r="FD21" s="1313"/>
      <c r="FE21" s="1313"/>
      <c r="FF21" s="1313"/>
      <c r="FG21" s="1313"/>
      <c r="FH21" s="1313"/>
      <c r="FI21" s="1313"/>
      <c r="FJ21" s="1313"/>
      <c r="FK21" s="1313"/>
      <c r="FL21" s="1313"/>
      <c r="FM21" s="1313"/>
      <c r="FN21" s="1313"/>
      <c r="FO21" s="1313"/>
      <c r="FP21" s="1313"/>
      <c r="FQ21" s="1313"/>
      <c r="FR21" s="1313"/>
      <c r="FS21" s="1313"/>
      <c r="FT21" s="1313"/>
      <c r="FU21" s="1313"/>
      <c r="FV21" s="1313"/>
      <c r="FW21" s="1313"/>
      <c r="FX21" s="1313"/>
      <c r="FY21" s="1313"/>
      <c r="FZ21" s="1313"/>
      <c r="GA21" s="1313"/>
      <c r="GB21" s="1313"/>
      <c r="GC21" s="1313"/>
      <c r="GD21" s="1313"/>
      <c r="GE21" s="1313"/>
      <c r="GF21" s="1313"/>
      <c r="GG21" s="1313"/>
      <c r="GH21" s="1313"/>
      <c r="GI21" s="1313"/>
      <c r="GJ21" s="1313"/>
      <c r="GK21" s="1313"/>
      <c r="GL21" s="1313"/>
      <c r="GM21" s="1313"/>
      <c r="GN21" s="1313"/>
      <c r="GO21" s="1313"/>
      <c r="GP21" s="1313"/>
      <c r="GQ21" s="1313"/>
      <c r="GR21" s="1313"/>
      <c r="GS21" s="1313"/>
      <c r="GT21" s="1313"/>
      <c r="GU21" s="1313"/>
      <c r="GV21" s="1313"/>
      <c r="GW21" s="1313"/>
      <c r="GX21" s="1313"/>
      <c r="GY21" s="1313"/>
      <c r="GZ21" s="1313"/>
      <c r="HA21" s="1313"/>
      <c r="HB21" s="1313"/>
      <c r="HC21" s="1313"/>
      <c r="HD21" s="1313"/>
      <c r="HE21" s="1313"/>
      <c r="HF21" s="1313"/>
      <c r="HG21" s="1313"/>
      <c r="HH21" s="1313"/>
      <c r="HI21" s="1313"/>
      <c r="HJ21" s="1313"/>
      <c r="HK21" s="1313"/>
      <c r="HL21" s="1313"/>
      <c r="HM21" s="1313"/>
      <c r="HN21" s="1313"/>
      <c r="HO21" s="1313"/>
      <c r="HP21" s="1313"/>
      <c r="HQ21" s="1313"/>
      <c r="HR21" s="1313"/>
      <c r="HS21" s="1313"/>
      <c r="HT21" s="1313"/>
      <c r="HU21" s="1313"/>
      <c r="HV21" s="1313"/>
      <c r="HW21" s="1313"/>
      <c r="HX21" s="1313"/>
      <c r="HY21" s="1313"/>
      <c r="HZ21" s="1313"/>
      <c r="IA21" s="1313"/>
      <c r="IB21" s="1313"/>
      <c r="IC21" s="1313"/>
      <c r="ID21" s="1313"/>
    </row>
    <row r="22" spans="1:238" s="1242" customFormat="1" ht="18.75">
      <c r="A22" s="980" t="s">
        <v>199</v>
      </c>
      <c r="B22" s="1394" t="s">
        <v>71</v>
      </c>
      <c r="C22" s="984"/>
      <c r="D22" s="984">
        <v>3</v>
      </c>
      <c r="E22" s="984"/>
      <c r="F22" s="1215"/>
      <c r="G22" s="1388">
        <v>4</v>
      </c>
      <c r="H22" s="1266">
        <v>120</v>
      </c>
      <c r="I22" s="1371">
        <v>45</v>
      </c>
      <c r="J22" s="1371">
        <v>30</v>
      </c>
      <c r="K22" s="1372">
        <v>15</v>
      </c>
      <c r="L22" s="1372"/>
      <c r="M22" s="1373">
        <v>75</v>
      </c>
      <c r="N22" s="1266"/>
      <c r="O22" s="1395"/>
      <c r="P22" s="1389"/>
      <c r="Q22" s="1376">
        <v>3</v>
      </c>
      <c r="R22" s="1350"/>
      <c r="S22" s="1350"/>
      <c r="T22" s="1314"/>
      <c r="U22" s="1241" t="s">
        <v>258</v>
      </c>
      <c r="V22" s="1241" t="s">
        <v>258</v>
      </c>
      <c r="W22" s="1241" t="s">
        <v>258</v>
      </c>
      <c r="X22" s="1241" t="s">
        <v>257</v>
      </c>
      <c r="Y22" s="1241" t="s">
        <v>258</v>
      </c>
      <c r="Z22" s="1241" t="s">
        <v>258</v>
      </c>
      <c r="AA22" s="1314"/>
      <c r="AB22" s="1314"/>
      <c r="AC22" s="1314"/>
      <c r="AD22" s="1314"/>
      <c r="AE22" s="1314"/>
      <c r="AF22" s="1314"/>
      <c r="AG22" s="1314"/>
      <c r="AH22" s="1314"/>
      <c r="AI22" s="1314"/>
      <c r="AJ22" s="1314"/>
      <c r="AK22" s="1314"/>
      <c r="AL22" s="1314"/>
      <c r="AM22" s="1313"/>
      <c r="AN22" s="1313"/>
      <c r="AO22" s="1313"/>
      <c r="AP22" s="1313"/>
      <c r="AQ22" s="1313"/>
      <c r="AR22" s="1313"/>
      <c r="AS22" s="1313"/>
      <c r="AT22" s="1313"/>
      <c r="AU22" s="1313"/>
      <c r="AV22" s="1313"/>
      <c r="AW22" s="1313"/>
      <c r="AX22" s="1313"/>
      <c r="AY22" s="1313"/>
      <c r="AZ22" s="1313"/>
      <c r="BA22" s="1313"/>
      <c r="BB22" s="1313"/>
      <c r="BC22" s="1313"/>
      <c r="BD22" s="1313"/>
      <c r="BE22" s="1313"/>
      <c r="BF22" s="1313"/>
      <c r="BG22" s="1313"/>
      <c r="BH22" s="1313"/>
      <c r="BI22" s="1313"/>
      <c r="BJ22" s="1313"/>
      <c r="BK22" s="1313"/>
      <c r="BL22" s="1313"/>
      <c r="BM22" s="1313"/>
      <c r="BN22" s="1313"/>
      <c r="BO22" s="1313"/>
      <c r="BP22" s="1313"/>
      <c r="BQ22" s="1313"/>
      <c r="BR22" s="1313"/>
      <c r="BS22" s="1313"/>
      <c r="BT22" s="1313"/>
      <c r="BU22" s="1313"/>
      <c r="BV22" s="1313"/>
      <c r="BW22" s="1313"/>
      <c r="BX22" s="1313"/>
      <c r="BY22" s="1313"/>
      <c r="BZ22" s="1313"/>
      <c r="CA22" s="1313"/>
      <c r="CB22" s="1313"/>
      <c r="CC22" s="1313"/>
      <c r="CD22" s="1313"/>
      <c r="CE22" s="1313"/>
      <c r="CF22" s="1313"/>
      <c r="CG22" s="1313"/>
      <c r="CH22" s="1313"/>
      <c r="CI22" s="1313"/>
      <c r="CJ22" s="1313"/>
      <c r="CK22" s="1313"/>
      <c r="CL22" s="1313"/>
      <c r="CM22" s="1313"/>
      <c r="CN22" s="1313"/>
      <c r="CO22" s="1313"/>
      <c r="CP22" s="1313"/>
      <c r="CQ22" s="1313"/>
      <c r="CR22" s="1313"/>
      <c r="CS22" s="1313"/>
      <c r="CT22" s="1313"/>
      <c r="CU22" s="1313"/>
      <c r="CV22" s="1313"/>
      <c r="CW22" s="1313"/>
      <c r="CX22" s="1313"/>
      <c r="CY22" s="1313"/>
      <c r="CZ22" s="1313"/>
      <c r="DA22" s="1313"/>
      <c r="DB22" s="1313"/>
      <c r="DC22" s="1313"/>
      <c r="DD22" s="1313"/>
      <c r="DE22" s="1313"/>
      <c r="DF22" s="1313"/>
      <c r="DG22" s="1313"/>
      <c r="DH22" s="1313"/>
      <c r="DI22" s="1313"/>
      <c r="DJ22" s="1313"/>
      <c r="DK22" s="1313"/>
      <c r="DL22" s="1313"/>
      <c r="DM22" s="1313"/>
      <c r="DN22" s="1313"/>
      <c r="DO22" s="1313"/>
      <c r="DP22" s="1313"/>
      <c r="DQ22" s="1313"/>
      <c r="DR22" s="1313"/>
      <c r="DS22" s="1313"/>
      <c r="DT22" s="1313"/>
      <c r="DU22" s="1313"/>
      <c r="DV22" s="1313"/>
      <c r="DW22" s="1313"/>
      <c r="DX22" s="1313"/>
      <c r="DY22" s="1313"/>
      <c r="DZ22" s="1313"/>
      <c r="EA22" s="1313"/>
      <c r="EB22" s="1313"/>
      <c r="EC22" s="1313"/>
      <c r="ED22" s="1313"/>
      <c r="EE22" s="1313"/>
      <c r="EF22" s="1313"/>
      <c r="EG22" s="1313"/>
      <c r="EH22" s="1313"/>
      <c r="EI22" s="1313"/>
      <c r="EJ22" s="1313"/>
      <c r="EK22" s="1313"/>
      <c r="EL22" s="1313"/>
      <c r="EM22" s="1313"/>
      <c r="EN22" s="1313"/>
      <c r="EO22" s="1313"/>
      <c r="EP22" s="1313"/>
      <c r="EQ22" s="1313"/>
      <c r="ER22" s="1313"/>
      <c r="ES22" s="1313"/>
      <c r="ET22" s="1313"/>
      <c r="EU22" s="1313"/>
      <c r="EV22" s="1313"/>
      <c r="EW22" s="1313"/>
      <c r="EX22" s="1313"/>
      <c r="EY22" s="1313"/>
      <c r="EZ22" s="1313"/>
      <c r="FA22" s="1313"/>
      <c r="FB22" s="1313"/>
      <c r="FC22" s="1313"/>
      <c r="FD22" s="1313"/>
      <c r="FE22" s="1313"/>
      <c r="FF22" s="1313"/>
      <c r="FG22" s="1313"/>
      <c r="FH22" s="1313"/>
      <c r="FI22" s="1313"/>
      <c r="FJ22" s="1313"/>
      <c r="FK22" s="1313"/>
      <c r="FL22" s="1313"/>
      <c r="FM22" s="1313"/>
      <c r="FN22" s="1313"/>
      <c r="FO22" s="1313"/>
      <c r="FP22" s="1313"/>
      <c r="FQ22" s="1313"/>
      <c r="FR22" s="1313"/>
      <c r="FS22" s="1313"/>
      <c r="FT22" s="1313"/>
      <c r="FU22" s="1313"/>
      <c r="FV22" s="1313"/>
      <c r="FW22" s="1313"/>
      <c r="FX22" s="1313"/>
      <c r="FY22" s="1313"/>
      <c r="FZ22" s="1313"/>
      <c r="GA22" s="1313"/>
      <c r="GB22" s="1313"/>
      <c r="GC22" s="1313"/>
      <c r="GD22" s="1313"/>
      <c r="GE22" s="1313"/>
      <c r="GF22" s="1313"/>
      <c r="GG22" s="1313"/>
      <c r="GH22" s="1313"/>
      <c r="GI22" s="1313"/>
      <c r="GJ22" s="1313"/>
      <c r="GK22" s="1313"/>
      <c r="GL22" s="1313"/>
      <c r="GM22" s="1313"/>
      <c r="GN22" s="1313"/>
      <c r="GO22" s="1313"/>
      <c r="GP22" s="1313"/>
      <c r="GQ22" s="1313"/>
      <c r="GR22" s="1313"/>
      <c r="GS22" s="1313"/>
      <c r="GT22" s="1313"/>
      <c r="GU22" s="1313"/>
      <c r="GV22" s="1313"/>
      <c r="GW22" s="1313"/>
      <c r="GX22" s="1313"/>
      <c r="GY22" s="1313"/>
      <c r="GZ22" s="1313"/>
      <c r="HA22" s="1313"/>
      <c r="HB22" s="1313"/>
      <c r="HC22" s="1313"/>
      <c r="HD22" s="1313"/>
      <c r="HE22" s="1313"/>
      <c r="HF22" s="1313"/>
      <c r="HG22" s="1313"/>
      <c r="HH22" s="1313"/>
      <c r="HI22" s="1313"/>
      <c r="HJ22" s="1313"/>
      <c r="HK22" s="1313"/>
      <c r="HL22" s="1313"/>
      <c r="HM22" s="1313"/>
      <c r="HN22" s="1313"/>
      <c r="HO22" s="1313"/>
      <c r="HP22" s="1313"/>
      <c r="HQ22" s="1313"/>
      <c r="HR22" s="1313"/>
      <c r="HS22" s="1313"/>
      <c r="HT22" s="1313"/>
      <c r="HU22" s="1313"/>
      <c r="HV22" s="1313"/>
      <c r="HW22" s="1313"/>
      <c r="HX22" s="1313"/>
      <c r="HY22" s="1313"/>
      <c r="HZ22" s="1313"/>
      <c r="IA22" s="1313"/>
      <c r="IB22" s="1313"/>
      <c r="IC22" s="1313"/>
      <c r="ID22" s="1313"/>
    </row>
    <row r="23" spans="1:238" s="1242" customFormat="1" ht="18.75">
      <c r="A23" s="980" t="s">
        <v>59</v>
      </c>
      <c r="B23" s="1377" t="s">
        <v>207</v>
      </c>
      <c r="C23" s="984"/>
      <c r="D23" s="984"/>
      <c r="E23" s="984"/>
      <c r="F23" s="1215"/>
      <c r="G23" s="1390">
        <v>8</v>
      </c>
      <c r="H23" s="984">
        <v>240</v>
      </c>
      <c r="I23" s="1346"/>
      <c r="J23" s="1346"/>
      <c r="K23" s="1343"/>
      <c r="L23" s="1343"/>
      <c r="M23" s="1347"/>
      <c r="N23" s="984"/>
      <c r="O23" s="1379"/>
      <c r="P23" s="1350"/>
      <c r="Q23" s="1350"/>
      <c r="R23" s="1350"/>
      <c r="S23" s="1350"/>
      <c r="T23" s="1314"/>
      <c r="U23" s="1241" t="s">
        <v>258</v>
      </c>
      <c r="V23" s="1241" t="s">
        <v>258</v>
      </c>
      <c r="W23" s="1241" t="s">
        <v>258</v>
      </c>
      <c r="X23" s="1241" t="s">
        <v>257</v>
      </c>
      <c r="Y23" s="1241" t="s">
        <v>258</v>
      </c>
      <c r="Z23" s="1241" t="s">
        <v>258</v>
      </c>
      <c r="AA23" s="1314"/>
      <c r="AB23" s="1314"/>
      <c r="AC23" s="1314"/>
      <c r="AD23" s="1314"/>
      <c r="AE23" s="1314"/>
      <c r="AF23" s="1314"/>
      <c r="AG23" s="1314"/>
      <c r="AH23" s="1314"/>
      <c r="AI23" s="1314"/>
      <c r="AJ23" s="1314"/>
      <c r="AK23" s="1314"/>
      <c r="AL23" s="1314"/>
      <c r="AM23" s="1313"/>
      <c r="AN23" s="1313"/>
      <c r="AO23" s="1313"/>
      <c r="AP23" s="1313"/>
      <c r="AQ23" s="1313"/>
      <c r="AR23" s="1313"/>
      <c r="AS23" s="1313"/>
      <c r="AT23" s="1313"/>
      <c r="AU23" s="1313"/>
      <c r="AV23" s="1313"/>
      <c r="AW23" s="1313"/>
      <c r="AX23" s="1313"/>
      <c r="AY23" s="1313"/>
      <c r="AZ23" s="1313"/>
      <c r="BA23" s="1313"/>
      <c r="BB23" s="1313"/>
      <c r="BC23" s="1313"/>
      <c r="BD23" s="1313"/>
      <c r="BE23" s="1313"/>
      <c r="BF23" s="1313"/>
      <c r="BG23" s="1313"/>
      <c r="BH23" s="1313"/>
      <c r="BI23" s="1313"/>
      <c r="BJ23" s="1313"/>
      <c r="BK23" s="1313"/>
      <c r="BL23" s="1313"/>
      <c r="BM23" s="1313"/>
      <c r="BN23" s="1313"/>
      <c r="BO23" s="1313"/>
      <c r="BP23" s="1313"/>
      <c r="BQ23" s="1313"/>
      <c r="BR23" s="1313"/>
      <c r="BS23" s="1313"/>
      <c r="BT23" s="1313"/>
      <c r="BU23" s="1313"/>
      <c r="BV23" s="1313"/>
      <c r="BW23" s="1313"/>
      <c r="BX23" s="1313"/>
      <c r="BY23" s="1313"/>
      <c r="BZ23" s="1313"/>
      <c r="CA23" s="1313"/>
      <c r="CB23" s="1313"/>
      <c r="CC23" s="1313"/>
      <c r="CD23" s="1313"/>
      <c r="CE23" s="1313"/>
      <c r="CF23" s="1313"/>
      <c r="CG23" s="1313"/>
      <c r="CH23" s="1313"/>
      <c r="CI23" s="1313"/>
      <c r="CJ23" s="1313"/>
      <c r="CK23" s="1313"/>
      <c r="CL23" s="1313"/>
      <c r="CM23" s="1313"/>
      <c r="CN23" s="1313"/>
      <c r="CO23" s="1313"/>
      <c r="CP23" s="1313"/>
      <c r="CQ23" s="1313"/>
      <c r="CR23" s="1313"/>
      <c r="CS23" s="1313"/>
      <c r="CT23" s="1313"/>
      <c r="CU23" s="1313"/>
      <c r="CV23" s="1313"/>
      <c r="CW23" s="1313"/>
      <c r="CX23" s="1313"/>
      <c r="CY23" s="1313"/>
      <c r="CZ23" s="1313"/>
      <c r="DA23" s="1313"/>
      <c r="DB23" s="1313"/>
      <c r="DC23" s="1313"/>
      <c r="DD23" s="1313"/>
      <c r="DE23" s="1313"/>
      <c r="DF23" s="1313"/>
      <c r="DG23" s="1313"/>
      <c r="DH23" s="1313"/>
      <c r="DI23" s="1313"/>
      <c r="DJ23" s="1313"/>
      <c r="DK23" s="1313"/>
      <c r="DL23" s="1313"/>
      <c r="DM23" s="1313"/>
      <c r="DN23" s="1313"/>
      <c r="DO23" s="1313"/>
      <c r="DP23" s="1313"/>
      <c r="DQ23" s="1313"/>
      <c r="DR23" s="1313"/>
      <c r="DS23" s="1313"/>
      <c r="DT23" s="1313"/>
      <c r="DU23" s="1313"/>
      <c r="DV23" s="1313"/>
      <c r="DW23" s="1313"/>
      <c r="DX23" s="1313"/>
      <c r="DY23" s="1313"/>
      <c r="DZ23" s="1313"/>
      <c r="EA23" s="1313"/>
      <c r="EB23" s="1313"/>
      <c r="EC23" s="1313"/>
      <c r="ED23" s="1313"/>
      <c r="EE23" s="1313"/>
      <c r="EF23" s="1313"/>
      <c r="EG23" s="1313"/>
      <c r="EH23" s="1313"/>
      <c r="EI23" s="1313"/>
      <c r="EJ23" s="1313"/>
      <c r="EK23" s="1313"/>
      <c r="EL23" s="1313"/>
      <c r="EM23" s="1313"/>
      <c r="EN23" s="1313"/>
      <c r="EO23" s="1313"/>
      <c r="EP23" s="1313"/>
      <c r="EQ23" s="1313"/>
      <c r="ER23" s="1313"/>
      <c r="ES23" s="1313"/>
      <c r="ET23" s="1313"/>
      <c r="EU23" s="1313"/>
      <c r="EV23" s="1313"/>
      <c r="EW23" s="1313"/>
      <c r="EX23" s="1313"/>
      <c r="EY23" s="1313"/>
      <c r="EZ23" s="1313"/>
      <c r="FA23" s="1313"/>
      <c r="FB23" s="1313"/>
      <c r="FC23" s="1313"/>
      <c r="FD23" s="1313"/>
      <c r="FE23" s="1313"/>
      <c r="FF23" s="1313"/>
      <c r="FG23" s="1313"/>
      <c r="FH23" s="1313"/>
      <c r="FI23" s="1313"/>
      <c r="FJ23" s="1313"/>
      <c r="FK23" s="1313"/>
      <c r="FL23" s="1313"/>
      <c r="FM23" s="1313"/>
      <c r="FN23" s="1313"/>
      <c r="FO23" s="1313"/>
      <c r="FP23" s="1313"/>
      <c r="FQ23" s="1313"/>
      <c r="FR23" s="1313"/>
      <c r="FS23" s="1313"/>
      <c r="FT23" s="1313"/>
      <c r="FU23" s="1313"/>
      <c r="FV23" s="1313"/>
      <c r="FW23" s="1313"/>
      <c r="FX23" s="1313"/>
      <c r="FY23" s="1313"/>
      <c r="FZ23" s="1313"/>
      <c r="GA23" s="1313"/>
      <c r="GB23" s="1313"/>
      <c r="GC23" s="1313"/>
      <c r="GD23" s="1313"/>
      <c r="GE23" s="1313"/>
      <c r="GF23" s="1313"/>
      <c r="GG23" s="1313"/>
      <c r="GH23" s="1313"/>
      <c r="GI23" s="1313"/>
      <c r="GJ23" s="1313"/>
      <c r="GK23" s="1313"/>
      <c r="GL23" s="1313"/>
      <c r="GM23" s="1313"/>
      <c r="GN23" s="1313"/>
      <c r="GO23" s="1313"/>
      <c r="GP23" s="1313"/>
      <c r="GQ23" s="1313"/>
      <c r="GR23" s="1313"/>
      <c r="GS23" s="1313"/>
      <c r="GT23" s="1313"/>
      <c r="GU23" s="1313"/>
      <c r="GV23" s="1313"/>
      <c r="GW23" s="1313"/>
      <c r="GX23" s="1313"/>
      <c r="GY23" s="1313"/>
      <c r="GZ23" s="1313"/>
      <c r="HA23" s="1313"/>
      <c r="HB23" s="1313"/>
      <c r="HC23" s="1313"/>
      <c r="HD23" s="1313"/>
      <c r="HE23" s="1313"/>
      <c r="HF23" s="1313"/>
      <c r="HG23" s="1313"/>
      <c r="HH23" s="1313"/>
      <c r="HI23" s="1313"/>
      <c r="HJ23" s="1313"/>
      <c r="HK23" s="1313"/>
      <c r="HL23" s="1313"/>
      <c r="HM23" s="1313"/>
      <c r="HN23" s="1313"/>
      <c r="HO23" s="1313"/>
      <c r="HP23" s="1313"/>
      <c r="HQ23" s="1313"/>
      <c r="HR23" s="1313"/>
      <c r="HS23" s="1313"/>
      <c r="HT23" s="1313"/>
      <c r="HU23" s="1313"/>
      <c r="HV23" s="1313"/>
      <c r="HW23" s="1313"/>
      <c r="HX23" s="1313"/>
      <c r="HY23" s="1313"/>
      <c r="HZ23" s="1313"/>
      <c r="IA23" s="1313"/>
      <c r="IB23" s="1313"/>
      <c r="IC23" s="1313"/>
      <c r="ID23" s="1313"/>
    </row>
    <row r="24" spans="1:238" s="1242" customFormat="1" ht="18.75">
      <c r="A24" s="980"/>
      <c r="B24" s="1377" t="s">
        <v>71</v>
      </c>
      <c r="C24" s="984">
        <v>3</v>
      </c>
      <c r="D24" s="984"/>
      <c r="E24" s="984"/>
      <c r="F24" s="1215"/>
      <c r="G24" s="1390">
        <v>5</v>
      </c>
      <c r="H24" s="984">
        <v>150</v>
      </c>
      <c r="I24" s="1346">
        <v>60</v>
      </c>
      <c r="J24" s="1346">
        <v>30</v>
      </c>
      <c r="K24" s="1343">
        <v>30</v>
      </c>
      <c r="L24" s="1343"/>
      <c r="M24" s="1347">
        <v>90</v>
      </c>
      <c r="N24" s="984"/>
      <c r="O24" s="984"/>
      <c r="P24" s="1350"/>
      <c r="Q24" s="1380">
        <v>4</v>
      </c>
      <c r="R24" s="1350"/>
      <c r="S24" s="1350"/>
      <c r="T24" s="1314"/>
      <c r="U24" s="1241" t="s">
        <v>258</v>
      </c>
      <c r="V24" s="1241" t="s">
        <v>258</v>
      </c>
      <c r="W24" s="1241" t="s">
        <v>258</v>
      </c>
      <c r="X24" s="1241" t="s">
        <v>257</v>
      </c>
      <c r="Y24" s="1241" t="s">
        <v>258</v>
      </c>
      <c r="Z24" s="1241" t="s">
        <v>258</v>
      </c>
      <c r="AA24" s="1314"/>
      <c r="AB24" s="1314"/>
      <c r="AC24" s="1314"/>
      <c r="AD24" s="1314"/>
      <c r="AE24" s="1314"/>
      <c r="AF24" s="1314"/>
      <c r="AG24" s="1314"/>
      <c r="AH24" s="1314"/>
      <c r="AI24" s="1314"/>
      <c r="AJ24" s="1314"/>
      <c r="AK24" s="1314"/>
      <c r="AL24" s="1314"/>
      <c r="AM24" s="1313"/>
      <c r="AN24" s="1313"/>
      <c r="AO24" s="1313"/>
      <c r="AP24" s="1313"/>
      <c r="AQ24" s="1313"/>
      <c r="AR24" s="1313"/>
      <c r="AS24" s="1313"/>
      <c r="AT24" s="1313"/>
      <c r="AU24" s="1313"/>
      <c r="AV24" s="1313"/>
      <c r="AW24" s="1313"/>
      <c r="AX24" s="1313"/>
      <c r="AY24" s="1313"/>
      <c r="AZ24" s="1313"/>
      <c r="BA24" s="1313"/>
      <c r="BB24" s="1313"/>
      <c r="BC24" s="1313"/>
      <c r="BD24" s="1313"/>
      <c r="BE24" s="1313"/>
      <c r="BF24" s="1313"/>
      <c r="BG24" s="1313"/>
      <c r="BH24" s="1313"/>
      <c r="BI24" s="1313"/>
      <c r="BJ24" s="1313"/>
      <c r="BK24" s="1313"/>
      <c r="BL24" s="1313"/>
      <c r="BM24" s="1313"/>
      <c r="BN24" s="1313"/>
      <c r="BO24" s="1313"/>
      <c r="BP24" s="1313"/>
      <c r="BQ24" s="1313"/>
      <c r="BR24" s="1313"/>
      <c r="BS24" s="1313"/>
      <c r="BT24" s="1313"/>
      <c r="BU24" s="1313"/>
      <c r="BV24" s="1313"/>
      <c r="BW24" s="1313"/>
      <c r="BX24" s="1313"/>
      <c r="BY24" s="1313"/>
      <c r="BZ24" s="1313"/>
      <c r="CA24" s="1313"/>
      <c r="CB24" s="1313"/>
      <c r="CC24" s="1313"/>
      <c r="CD24" s="1313"/>
      <c r="CE24" s="1313"/>
      <c r="CF24" s="1313"/>
      <c r="CG24" s="1313"/>
      <c r="CH24" s="1313"/>
      <c r="CI24" s="1313"/>
      <c r="CJ24" s="1313"/>
      <c r="CK24" s="1313"/>
      <c r="CL24" s="1313"/>
      <c r="CM24" s="1313"/>
      <c r="CN24" s="1313"/>
      <c r="CO24" s="1313"/>
      <c r="CP24" s="1313"/>
      <c r="CQ24" s="1313"/>
      <c r="CR24" s="1313"/>
      <c r="CS24" s="1313"/>
      <c r="CT24" s="1313"/>
      <c r="CU24" s="1313"/>
      <c r="CV24" s="1313"/>
      <c r="CW24" s="1313"/>
      <c r="CX24" s="1313"/>
      <c r="CY24" s="1313"/>
      <c r="CZ24" s="1313"/>
      <c r="DA24" s="1313"/>
      <c r="DB24" s="1313"/>
      <c r="DC24" s="1313"/>
      <c r="DD24" s="1313"/>
      <c r="DE24" s="1313"/>
      <c r="DF24" s="1313"/>
      <c r="DG24" s="1313"/>
      <c r="DH24" s="1313"/>
      <c r="DI24" s="1313"/>
      <c r="DJ24" s="1313"/>
      <c r="DK24" s="1313"/>
      <c r="DL24" s="1313"/>
      <c r="DM24" s="1313"/>
      <c r="DN24" s="1313"/>
      <c r="DO24" s="1313"/>
      <c r="DP24" s="1313"/>
      <c r="DQ24" s="1313"/>
      <c r="DR24" s="1313"/>
      <c r="DS24" s="1313"/>
      <c r="DT24" s="1313"/>
      <c r="DU24" s="1313"/>
      <c r="DV24" s="1313"/>
      <c r="DW24" s="1313"/>
      <c r="DX24" s="1313"/>
      <c r="DY24" s="1313"/>
      <c r="DZ24" s="1313"/>
      <c r="EA24" s="1313"/>
      <c r="EB24" s="1313"/>
      <c r="EC24" s="1313"/>
      <c r="ED24" s="1313"/>
      <c r="EE24" s="1313"/>
      <c r="EF24" s="1313"/>
      <c r="EG24" s="1313"/>
      <c r="EH24" s="1313"/>
      <c r="EI24" s="1313"/>
      <c r="EJ24" s="1313"/>
      <c r="EK24" s="1313"/>
      <c r="EL24" s="1313"/>
      <c r="EM24" s="1313"/>
      <c r="EN24" s="1313"/>
      <c r="EO24" s="1313"/>
      <c r="EP24" s="1313"/>
      <c r="EQ24" s="1313"/>
      <c r="ER24" s="1313"/>
      <c r="ES24" s="1313"/>
      <c r="ET24" s="1313"/>
      <c r="EU24" s="1313"/>
      <c r="EV24" s="1313"/>
      <c r="EW24" s="1313"/>
      <c r="EX24" s="1313"/>
      <c r="EY24" s="1313"/>
      <c r="EZ24" s="1313"/>
      <c r="FA24" s="1313"/>
      <c r="FB24" s="1313"/>
      <c r="FC24" s="1313"/>
      <c r="FD24" s="1313"/>
      <c r="FE24" s="1313"/>
      <c r="FF24" s="1313"/>
      <c r="FG24" s="1313"/>
      <c r="FH24" s="1313"/>
      <c r="FI24" s="1313"/>
      <c r="FJ24" s="1313"/>
      <c r="FK24" s="1313"/>
      <c r="FL24" s="1313"/>
      <c r="FM24" s="1313"/>
      <c r="FN24" s="1313"/>
      <c r="FO24" s="1313"/>
      <c r="FP24" s="1313"/>
      <c r="FQ24" s="1313"/>
      <c r="FR24" s="1313"/>
      <c r="FS24" s="1313"/>
      <c r="FT24" s="1313"/>
      <c r="FU24" s="1313"/>
      <c r="FV24" s="1313"/>
      <c r="FW24" s="1313"/>
      <c r="FX24" s="1313"/>
      <c r="FY24" s="1313"/>
      <c r="FZ24" s="1313"/>
      <c r="GA24" s="1313"/>
      <c r="GB24" s="1313"/>
      <c r="GC24" s="1313"/>
      <c r="GD24" s="1313"/>
      <c r="GE24" s="1313"/>
      <c r="GF24" s="1313"/>
      <c r="GG24" s="1313"/>
      <c r="GH24" s="1313"/>
      <c r="GI24" s="1313"/>
      <c r="GJ24" s="1313"/>
      <c r="GK24" s="1313"/>
      <c r="GL24" s="1313"/>
      <c r="GM24" s="1313"/>
      <c r="GN24" s="1313"/>
      <c r="GO24" s="1313"/>
      <c r="GP24" s="1313"/>
      <c r="GQ24" s="1313"/>
      <c r="GR24" s="1313"/>
      <c r="GS24" s="1313"/>
      <c r="GT24" s="1313"/>
      <c r="GU24" s="1313"/>
      <c r="GV24" s="1313"/>
      <c r="GW24" s="1313"/>
      <c r="GX24" s="1313"/>
      <c r="GY24" s="1313"/>
      <c r="GZ24" s="1313"/>
      <c r="HA24" s="1313"/>
      <c r="HB24" s="1313"/>
      <c r="HC24" s="1313"/>
      <c r="HD24" s="1313"/>
      <c r="HE24" s="1313"/>
      <c r="HF24" s="1313"/>
      <c r="HG24" s="1313"/>
      <c r="HH24" s="1313"/>
      <c r="HI24" s="1313"/>
      <c r="HJ24" s="1313"/>
      <c r="HK24" s="1313"/>
      <c r="HL24" s="1313"/>
      <c r="HM24" s="1313"/>
      <c r="HN24" s="1313"/>
      <c r="HO24" s="1313"/>
      <c r="HP24" s="1313"/>
      <c r="HQ24" s="1313"/>
      <c r="HR24" s="1313"/>
      <c r="HS24" s="1313"/>
      <c r="HT24" s="1313"/>
      <c r="HU24" s="1313"/>
      <c r="HV24" s="1313"/>
      <c r="HW24" s="1313"/>
      <c r="HX24" s="1313"/>
      <c r="HY24" s="1313"/>
      <c r="HZ24" s="1313"/>
      <c r="IA24" s="1313"/>
      <c r="IB24" s="1313"/>
      <c r="IC24" s="1313"/>
      <c r="ID24" s="1313"/>
    </row>
    <row r="25" spans="1:238" s="1242" customFormat="1" ht="37.5">
      <c r="A25" s="980" t="s">
        <v>61</v>
      </c>
      <c r="B25" s="1377" t="s">
        <v>206</v>
      </c>
      <c r="C25" s="984"/>
      <c r="D25" s="1347">
        <v>3</v>
      </c>
      <c r="E25" s="1347"/>
      <c r="F25" s="1215"/>
      <c r="G25" s="1388">
        <v>2</v>
      </c>
      <c r="H25" s="1266">
        <v>60</v>
      </c>
      <c r="I25" s="1371">
        <v>30</v>
      </c>
      <c r="J25" s="1371">
        <v>15</v>
      </c>
      <c r="K25" s="1372">
        <v>15</v>
      </c>
      <c r="L25" s="1372"/>
      <c r="M25" s="1373">
        <v>30</v>
      </c>
      <c r="N25" s="1266"/>
      <c r="O25" s="984"/>
      <c r="P25" s="1350"/>
      <c r="Q25" s="1380">
        <v>2</v>
      </c>
      <c r="R25" s="1350"/>
      <c r="S25" s="1350"/>
      <c r="T25" s="1314"/>
      <c r="U25" s="1241" t="s">
        <v>258</v>
      </c>
      <c r="V25" s="1241" t="s">
        <v>258</v>
      </c>
      <c r="W25" s="1241" t="s">
        <v>258</v>
      </c>
      <c r="X25" s="1241" t="s">
        <v>257</v>
      </c>
      <c r="Y25" s="1241" t="s">
        <v>258</v>
      </c>
      <c r="Z25" s="1241" t="s">
        <v>258</v>
      </c>
      <c r="AA25" s="1314"/>
      <c r="AB25" s="1314"/>
      <c r="AC25" s="1314"/>
      <c r="AD25" s="1314"/>
      <c r="AE25" s="1314"/>
      <c r="AF25" s="1314"/>
      <c r="AG25" s="1314"/>
      <c r="AH25" s="1314"/>
      <c r="AI25" s="1314"/>
      <c r="AJ25" s="1314"/>
      <c r="AK25" s="1314"/>
      <c r="AL25" s="1314"/>
      <c r="AM25" s="1313"/>
      <c r="AN25" s="1313"/>
      <c r="AO25" s="1313"/>
      <c r="AP25" s="1313"/>
      <c r="AQ25" s="1313"/>
      <c r="AR25" s="1313"/>
      <c r="AS25" s="1313"/>
      <c r="AT25" s="1313"/>
      <c r="AU25" s="1313"/>
      <c r="AV25" s="1313"/>
      <c r="AW25" s="1313"/>
      <c r="AX25" s="1313"/>
      <c r="AY25" s="1313"/>
      <c r="AZ25" s="1313"/>
      <c r="BA25" s="1313"/>
      <c r="BB25" s="1313"/>
      <c r="BC25" s="1313"/>
      <c r="BD25" s="1313"/>
      <c r="BE25" s="1313"/>
      <c r="BF25" s="1313"/>
      <c r="BG25" s="1313"/>
      <c r="BH25" s="1313"/>
      <c r="BI25" s="1313"/>
      <c r="BJ25" s="1313"/>
      <c r="BK25" s="1313"/>
      <c r="BL25" s="1313"/>
      <c r="BM25" s="1313"/>
      <c r="BN25" s="1313"/>
      <c r="BO25" s="1313"/>
      <c r="BP25" s="1313"/>
      <c r="BQ25" s="1313"/>
      <c r="BR25" s="1313"/>
      <c r="BS25" s="1313"/>
      <c r="BT25" s="1313"/>
      <c r="BU25" s="1313"/>
      <c r="BV25" s="1313"/>
      <c r="BW25" s="1313"/>
      <c r="BX25" s="1313"/>
      <c r="BY25" s="1313"/>
      <c r="BZ25" s="1313"/>
      <c r="CA25" s="1313"/>
      <c r="CB25" s="1313"/>
      <c r="CC25" s="1313"/>
      <c r="CD25" s="1313"/>
      <c r="CE25" s="1313"/>
      <c r="CF25" s="1313"/>
      <c r="CG25" s="1313"/>
      <c r="CH25" s="1313"/>
      <c r="CI25" s="1313"/>
      <c r="CJ25" s="1313"/>
      <c r="CK25" s="1313"/>
      <c r="CL25" s="1313"/>
      <c r="CM25" s="1313"/>
      <c r="CN25" s="1313"/>
      <c r="CO25" s="1313"/>
      <c r="CP25" s="1313"/>
      <c r="CQ25" s="1313"/>
      <c r="CR25" s="1313"/>
      <c r="CS25" s="1313"/>
      <c r="CT25" s="1313"/>
      <c r="CU25" s="1313"/>
      <c r="CV25" s="1313"/>
      <c r="CW25" s="1313"/>
      <c r="CX25" s="1313"/>
      <c r="CY25" s="1313"/>
      <c r="CZ25" s="1313"/>
      <c r="DA25" s="1313"/>
      <c r="DB25" s="1313"/>
      <c r="DC25" s="1313"/>
      <c r="DD25" s="1313"/>
      <c r="DE25" s="1313"/>
      <c r="DF25" s="1313"/>
      <c r="DG25" s="1313"/>
      <c r="DH25" s="1313"/>
      <c r="DI25" s="1313"/>
      <c r="DJ25" s="1313"/>
      <c r="DK25" s="1313"/>
      <c r="DL25" s="1313"/>
      <c r="DM25" s="1313"/>
      <c r="DN25" s="1313"/>
      <c r="DO25" s="1313"/>
      <c r="DP25" s="1313"/>
      <c r="DQ25" s="1313"/>
      <c r="DR25" s="1313"/>
      <c r="DS25" s="1313"/>
      <c r="DT25" s="1313"/>
      <c r="DU25" s="1313"/>
      <c r="DV25" s="1313"/>
      <c r="DW25" s="1313"/>
      <c r="DX25" s="1313"/>
      <c r="DY25" s="1313"/>
      <c r="DZ25" s="1313"/>
      <c r="EA25" s="1313"/>
      <c r="EB25" s="1313"/>
      <c r="EC25" s="1313"/>
      <c r="ED25" s="1313"/>
      <c r="EE25" s="1313"/>
      <c r="EF25" s="1313"/>
      <c r="EG25" s="1313"/>
      <c r="EH25" s="1313"/>
      <c r="EI25" s="1313"/>
      <c r="EJ25" s="1313"/>
      <c r="EK25" s="1313"/>
      <c r="EL25" s="1313"/>
      <c r="EM25" s="1313"/>
      <c r="EN25" s="1313"/>
      <c r="EO25" s="1313"/>
      <c r="EP25" s="1313"/>
      <c r="EQ25" s="1313"/>
      <c r="ER25" s="1313"/>
      <c r="ES25" s="1313"/>
      <c r="ET25" s="1313"/>
      <c r="EU25" s="1313"/>
      <c r="EV25" s="1313"/>
      <c r="EW25" s="1313"/>
      <c r="EX25" s="1313"/>
      <c r="EY25" s="1313"/>
      <c r="EZ25" s="1313"/>
      <c r="FA25" s="1313"/>
      <c r="FB25" s="1313"/>
      <c r="FC25" s="1313"/>
      <c r="FD25" s="1313"/>
      <c r="FE25" s="1313"/>
      <c r="FF25" s="1313"/>
      <c r="FG25" s="1313"/>
      <c r="FH25" s="1313"/>
      <c r="FI25" s="1313"/>
      <c r="FJ25" s="1313"/>
      <c r="FK25" s="1313"/>
      <c r="FL25" s="1313"/>
      <c r="FM25" s="1313"/>
      <c r="FN25" s="1313"/>
      <c r="FO25" s="1313"/>
      <c r="FP25" s="1313"/>
      <c r="FQ25" s="1313"/>
      <c r="FR25" s="1313"/>
      <c r="FS25" s="1313"/>
      <c r="FT25" s="1313"/>
      <c r="FU25" s="1313"/>
      <c r="FV25" s="1313"/>
      <c r="FW25" s="1313"/>
      <c r="FX25" s="1313"/>
      <c r="FY25" s="1313"/>
      <c r="FZ25" s="1313"/>
      <c r="GA25" s="1313"/>
      <c r="GB25" s="1313"/>
      <c r="GC25" s="1313"/>
      <c r="GD25" s="1313"/>
      <c r="GE25" s="1313"/>
      <c r="GF25" s="1313"/>
      <c r="GG25" s="1313"/>
      <c r="GH25" s="1313"/>
      <c r="GI25" s="1313"/>
      <c r="GJ25" s="1313"/>
      <c r="GK25" s="1313"/>
      <c r="GL25" s="1313"/>
      <c r="GM25" s="1313"/>
      <c r="GN25" s="1313"/>
      <c r="GO25" s="1313"/>
      <c r="GP25" s="1313"/>
      <c r="GQ25" s="1313"/>
      <c r="GR25" s="1313"/>
      <c r="GS25" s="1313"/>
      <c r="GT25" s="1313"/>
      <c r="GU25" s="1313"/>
      <c r="GV25" s="1313"/>
      <c r="GW25" s="1313"/>
      <c r="GX25" s="1313"/>
      <c r="GY25" s="1313"/>
      <c r="GZ25" s="1313"/>
      <c r="HA25" s="1313"/>
      <c r="HB25" s="1313"/>
      <c r="HC25" s="1313"/>
      <c r="HD25" s="1313"/>
      <c r="HE25" s="1313"/>
      <c r="HF25" s="1313"/>
      <c r="HG25" s="1313"/>
      <c r="HH25" s="1313"/>
      <c r="HI25" s="1313"/>
      <c r="HJ25" s="1313"/>
      <c r="HK25" s="1313"/>
      <c r="HL25" s="1313"/>
      <c r="HM25" s="1313"/>
      <c r="HN25" s="1313"/>
      <c r="HO25" s="1313"/>
      <c r="HP25" s="1313"/>
      <c r="HQ25" s="1313"/>
      <c r="HR25" s="1313"/>
      <c r="HS25" s="1313"/>
      <c r="HT25" s="1313"/>
      <c r="HU25" s="1313"/>
      <c r="HV25" s="1313"/>
      <c r="HW25" s="1313"/>
      <c r="HX25" s="1313"/>
      <c r="HY25" s="1313"/>
      <c r="HZ25" s="1313"/>
      <c r="IA25" s="1313"/>
      <c r="IB25" s="1313"/>
      <c r="IC25" s="1313"/>
      <c r="ID25" s="1313"/>
    </row>
    <row r="26" spans="1:44" s="1242" customFormat="1" ht="18.75">
      <c r="A26" s="1352"/>
      <c r="B26" s="1273" t="s">
        <v>53</v>
      </c>
      <c r="C26" s="1353">
        <v>4</v>
      </c>
      <c r="D26" s="1354">
        <v>3</v>
      </c>
      <c r="E26" s="1354">
        <v>1</v>
      </c>
      <c r="F26" s="1353">
        <v>1</v>
      </c>
      <c r="G26" s="1353"/>
      <c r="H26" s="1353"/>
      <c r="I26" s="1273"/>
      <c r="J26" s="1273"/>
      <c r="K26" s="1273"/>
      <c r="L26" s="1273"/>
      <c r="M26" s="1273"/>
      <c r="N26" s="1273"/>
      <c r="O26" s="1273"/>
      <c r="P26" s="1273"/>
      <c r="Q26" s="1273">
        <f>SUM(Q8:Q25)</f>
        <v>24</v>
      </c>
      <c r="R26" s="1273"/>
      <c r="S26" s="1273"/>
      <c r="T26" s="1273"/>
      <c r="U26" s="1273"/>
      <c r="V26" s="1273"/>
      <c r="W26" s="1273"/>
      <c r="X26" s="1273"/>
      <c r="Y26" s="1273"/>
      <c r="Z26" s="1273"/>
      <c r="AA26" s="1273"/>
      <c r="AB26" s="1273"/>
      <c r="AC26" s="1273"/>
      <c r="AD26" s="1273"/>
      <c r="AE26" s="1273"/>
      <c r="AF26" s="1273"/>
      <c r="AG26" s="1273"/>
      <c r="AH26" s="1273"/>
      <c r="AI26" s="1273"/>
      <c r="AJ26" s="1273"/>
      <c r="AK26" s="1273"/>
      <c r="AL26" s="1273"/>
      <c r="AM26" s="1391"/>
      <c r="AN26" s="1273"/>
      <c r="AO26" s="1273"/>
      <c r="AP26" s="1273"/>
      <c r="AQ26" s="1273"/>
      <c r="AR26" s="1273"/>
    </row>
  </sheetData>
  <sheetProtection selectLockedCells="1" selectUnlockedCells="1"/>
  <mergeCells count="25">
    <mergeCell ref="AL2:AL7"/>
    <mergeCell ref="W3:Y4"/>
    <mergeCell ref="I4:I7"/>
    <mergeCell ref="J4:J7"/>
    <mergeCell ref="K4:K7"/>
    <mergeCell ref="L4:L7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4" r:id="rId1"/>
  <rowBreaks count="1" manualBreakCount="1">
    <brk id="26" max="3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5"/>
  <sheetViews>
    <sheetView view="pageBreakPreview" zoomScale="60" zoomScaleNormal="50" zoomScalePageLayoutView="0" workbookViewId="0" topLeftCell="A1">
      <selection activeCell="AL2" sqref="AL2:AL7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hidden="1" customWidth="1"/>
    <col min="8" max="8" width="10.125" style="26" hidden="1" customWidth="1"/>
    <col min="9" max="9" width="9.00390625" style="25" customWidth="1"/>
    <col min="10" max="10" width="8.25390625" style="25" customWidth="1"/>
    <col min="11" max="12" width="7.375" style="25" customWidth="1"/>
    <col min="13" max="13" width="7.375" style="25" hidden="1" customWidth="1"/>
    <col min="14" max="14" width="7.125" style="25" hidden="1" customWidth="1"/>
    <col min="15" max="15" width="7.625" style="25" hidden="1" customWidth="1"/>
    <col min="16" max="16" width="6.625" style="25" hidden="1" customWidth="1"/>
    <col min="17" max="17" width="9.25390625" style="25" hidden="1" customWidth="1"/>
    <col min="18" max="18" width="20.875" style="25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37.75390625" style="25" customWidth="1"/>
    <col min="39" max="44" width="9.125" style="1225" customWidth="1"/>
    <col min="45" max="16384" width="9.125" style="25" customWidth="1"/>
  </cols>
  <sheetData>
    <row r="1" spans="1:44" s="906" customFormat="1" ht="19.5" thickBot="1">
      <c r="A1" s="3114" t="s">
        <v>264</v>
      </c>
      <c r="B1" s="3115"/>
      <c r="C1" s="3115"/>
      <c r="D1" s="3115"/>
      <c r="E1" s="3115"/>
      <c r="F1" s="3115"/>
      <c r="G1" s="3115"/>
      <c r="H1" s="3115"/>
      <c r="I1" s="3115"/>
      <c r="J1" s="3115"/>
      <c r="K1" s="3115"/>
      <c r="L1" s="3115"/>
      <c r="M1" s="3115"/>
      <c r="N1" s="3116"/>
      <c r="O1" s="3116"/>
      <c r="P1" s="3116"/>
      <c r="Q1" s="3116"/>
      <c r="R1" s="3116"/>
      <c r="S1" s="3116"/>
      <c r="T1" s="3116"/>
      <c r="U1" s="3116"/>
      <c r="V1" s="3116"/>
      <c r="W1" s="3116"/>
      <c r="X1" s="3116"/>
      <c r="Y1" s="3117"/>
      <c r="AM1" s="1214"/>
      <c r="AN1" s="1214"/>
      <c r="AO1" s="1214"/>
      <c r="AP1" s="1214"/>
      <c r="AQ1" s="1214"/>
      <c r="AR1" s="1214"/>
    </row>
    <row r="2" spans="1:44" s="906" customFormat="1" ht="39.75" customHeight="1" thickBot="1">
      <c r="A2" s="3118" t="s">
        <v>41</v>
      </c>
      <c r="B2" s="3331" t="s">
        <v>42</v>
      </c>
      <c r="C2" s="3332" t="s">
        <v>238</v>
      </c>
      <c r="D2" s="3333"/>
      <c r="E2" s="3333"/>
      <c r="F2" s="3334"/>
      <c r="G2" s="3335" t="s">
        <v>43</v>
      </c>
      <c r="H2" s="3338" t="s">
        <v>44</v>
      </c>
      <c r="I2" s="3338"/>
      <c r="J2" s="3338"/>
      <c r="K2" s="3338"/>
      <c r="L2" s="3338"/>
      <c r="M2" s="907"/>
      <c r="N2" s="3297"/>
      <c r="O2" s="3298"/>
      <c r="P2" s="3298"/>
      <c r="Q2" s="3298"/>
      <c r="R2" s="3298"/>
      <c r="S2" s="3298"/>
      <c r="T2" s="3298"/>
      <c r="U2" s="3298"/>
      <c r="V2" s="3298"/>
      <c r="W2" s="3298"/>
      <c r="X2" s="3298"/>
      <c r="Y2" s="3299"/>
      <c r="AL2" s="3108" t="s">
        <v>259</v>
      </c>
      <c r="AM2" s="1214"/>
      <c r="AN2" s="1214"/>
      <c r="AO2" s="1214"/>
      <c r="AP2" s="1214"/>
      <c r="AQ2" s="1214"/>
      <c r="AR2" s="1214"/>
    </row>
    <row r="3" spans="1:44" s="906" customFormat="1" ht="12.75" customHeight="1" thickBot="1">
      <c r="A3" s="3118"/>
      <c r="B3" s="3331"/>
      <c r="C3" s="3311" t="s">
        <v>110</v>
      </c>
      <c r="D3" s="3311" t="s">
        <v>111</v>
      </c>
      <c r="E3" s="3301" t="s">
        <v>112</v>
      </c>
      <c r="F3" s="3302"/>
      <c r="G3" s="3336"/>
      <c r="H3" s="3323" t="s">
        <v>46</v>
      </c>
      <c r="I3" s="3324" t="s">
        <v>47</v>
      </c>
      <c r="J3" s="3324"/>
      <c r="K3" s="3324"/>
      <c r="L3" s="3324"/>
      <c r="M3" s="3325" t="s">
        <v>48</v>
      </c>
      <c r="N3" s="3300" t="s">
        <v>49</v>
      </c>
      <c r="O3" s="3300"/>
      <c r="P3" s="3300"/>
      <c r="Q3" s="3300" t="s">
        <v>50</v>
      </c>
      <c r="R3" s="3300"/>
      <c r="S3" s="3300"/>
      <c r="T3" s="3300" t="s">
        <v>51</v>
      </c>
      <c r="U3" s="3300"/>
      <c r="V3" s="3300"/>
      <c r="W3" s="3300" t="s">
        <v>52</v>
      </c>
      <c r="X3" s="3300"/>
      <c r="Y3" s="3300"/>
      <c r="AL3" s="3108"/>
      <c r="AM3" s="1214"/>
      <c r="AN3" s="1214"/>
      <c r="AO3" s="1214"/>
      <c r="AP3" s="1214"/>
      <c r="AQ3" s="1214"/>
      <c r="AR3" s="1214"/>
    </row>
    <row r="4" spans="1:44" s="906" customFormat="1" ht="32.25" customHeight="1" thickBot="1">
      <c r="A4" s="3118"/>
      <c r="B4" s="3331"/>
      <c r="C4" s="3312"/>
      <c r="D4" s="3312"/>
      <c r="E4" s="3303"/>
      <c r="F4" s="3304"/>
      <c r="G4" s="3336"/>
      <c r="H4" s="3323"/>
      <c r="I4" s="3305" t="s">
        <v>53</v>
      </c>
      <c r="J4" s="3305" t="s">
        <v>54</v>
      </c>
      <c r="K4" s="3305" t="s">
        <v>55</v>
      </c>
      <c r="L4" s="3305" t="s">
        <v>56</v>
      </c>
      <c r="M4" s="3325"/>
      <c r="N4" s="3300"/>
      <c r="O4" s="3300"/>
      <c r="P4" s="3300"/>
      <c r="Q4" s="3300"/>
      <c r="R4" s="3300"/>
      <c r="S4" s="3300"/>
      <c r="T4" s="3300"/>
      <c r="U4" s="3300"/>
      <c r="V4" s="3300"/>
      <c r="W4" s="3300"/>
      <c r="X4" s="3300"/>
      <c r="Y4" s="3300"/>
      <c r="AL4" s="3108"/>
      <c r="AM4" s="1214"/>
      <c r="AN4" s="1214"/>
      <c r="AO4" s="1214"/>
      <c r="AP4" s="1214"/>
      <c r="AQ4" s="1214"/>
      <c r="AR4" s="1214"/>
    </row>
    <row r="5" spans="1:44" s="906" customFormat="1" ht="19.5" thickBot="1">
      <c r="A5" s="3118"/>
      <c r="B5" s="3331"/>
      <c r="C5" s="3312"/>
      <c r="D5" s="3312"/>
      <c r="E5" s="3317" t="s">
        <v>113</v>
      </c>
      <c r="F5" s="3320" t="s">
        <v>114</v>
      </c>
      <c r="G5" s="3336"/>
      <c r="H5" s="3323"/>
      <c r="I5" s="3305"/>
      <c r="J5" s="3305"/>
      <c r="K5" s="3305"/>
      <c r="L5" s="3305"/>
      <c r="M5" s="3325"/>
      <c r="N5" s="908">
        <v>1</v>
      </c>
      <c r="O5" s="909" t="s">
        <v>239</v>
      </c>
      <c r="P5" s="910" t="s">
        <v>240</v>
      </c>
      <c r="Q5" s="911">
        <v>3</v>
      </c>
      <c r="R5" s="909" t="s">
        <v>241</v>
      </c>
      <c r="S5" s="910" t="s">
        <v>242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L5" s="3108"/>
      <c r="AM5" s="1215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</row>
    <row r="6" spans="1:44" s="906" customFormat="1" ht="19.5" thickBot="1">
      <c r="A6" s="3118"/>
      <c r="B6" s="3331"/>
      <c r="C6" s="3312"/>
      <c r="D6" s="3312"/>
      <c r="E6" s="3312"/>
      <c r="F6" s="3321"/>
      <c r="G6" s="3336"/>
      <c r="H6" s="3323"/>
      <c r="I6" s="3305"/>
      <c r="J6" s="3305"/>
      <c r="K6" s="3305"/>
      <c r="L6" s="3305"/>
      <c r="M6" s="3325"/>
      <c r="N6" s="3300"/>
      <c r="O6" s="3300"/>
      <c r="P6" s="3300"/>
      <c r="Q6" s="3300"/>
      <c r="R6" s="3300"/>
      <c r="S6" s="3300"/>
      <c r="T6" s="3300"/>
      <c r="U6" s="3300"/>
      <c r="V6" s="3300"/>
      <c r="W6" s="3300"/>
      <c r="X6" s="3300"/>
      <c r="Y6" s="3300"/>
      <c r="AL6" s="3108"/>
      <c r="AM6" s="1214"/>
      <c r="AN6" s="1214"/>
      <c r="AO6" s="1214"/>
      <c r="AP6" s="1214"/>
      <c r="AQ6" s="1214"/>
      <c r="AR6" s="1214"/>
    </row>
    <row r="7" spans="1:44" s="906" customFormat="1" ht="18.75">
      <c r="A7" s="3118"/>
      <c r="B7" s="3331"/>
      <c r="C7" s="3313"/>
      <c r="D7" s="3313"/>
      <c r="E7" s="3313"/>
      <c r="F7" s="3322"/>
      <c r="G7" s="3337"/>
      <c r="H7" s="3323"/>
      <c r="I7" s="3305"/>
      <c r="J7" s="3305"/>
      <c r="K7" s="3305"/>
      <c r="L7" s="3305"/>
      <c r="M7" s="3325"/>
      <c r="N7" s="1396"/>
      <c r="O7" s="1397">
        <v>9</v>
      </c>
      <c r="P7" s="1398">
        <v>9</v>
      </c>
      <c r="Q7" s="1399">
        <v>15</v>
      </c>
      <c r="R7" s="1397"/>
      <c r="S7" s="1398">
        <v>8</v>
      </c>
      <c r="T7" s="1399">
        <v>15</v>
      </c>
      <c r="U7" s="1397">
        <v>9</v>
      </c>
      <c r="V7" s="1398">
        <v>9</v>
      </c>
      <c r="W7" s="1399">
        <v>15</v>
      </c>
      <c r="X7" s="1397">
        <v>9</v>
      </c>
      <c r="Y7" s="1398">
        <v>8</v>
      </c>
      <c r="AL7" s="3108"/>
      <c r="AM7" s="1213"/>
      <c r="AN7" s="1213"/>
      <c r="AO7" s="1213"/>
      <c r="AP7" s="1213"/>
      <c r="AQ7" s="1213"/>
      <c r="AR7" s="1213"/>
    </row>
    <row r="8" spans="1:238" s="1273" customFormat="1" ht="18.75">
      <c r="A8" s="980" t="s">
        <v>115</v>
      </c>
      <c r="B8" s="1362" t="s">
        <v>203</v>
      </c>
      <c r="C8" s="984" t="s">
        <v>58</v>
      </c>
      <c r="D8" s="1363"/>
      <c r="E8" s="980"/>
      <c r="F8" s="1361"/>
      <c r="G8" s="1364">
        <v>6.5</v>
      </c>
      <c r="H8" s="1266">
        <v>195</v>
      </c>
      <c r="I8" s="984"/>
      <c r="J8" s="984"/>
      <c r="K8" s="984"/>
      <c r="L8" s="984"/>
      <c r="M8" s="984"/>
      <c r="N8" s="984"/>
      <c r="O8" s="984"/>
      <c r="P8" s="984"/>
      <c r="Q8" s="1241"/>
      <c r="R8" s="1241"/>
      <c r="S8" s="1241"/>
      <c r="T8" s="1241"/>
      <c r="U8" s="1241" t="s">
        <v>257</v>
      </c>
      <c r="V8" s="1241" t="s">
        <v>257</v>
      </c>
      <c r="W8" s="1241" t="s">
        <v>257</v>
      </c>
      <c r="X8" s="1241" t="s">
        <v>257</v>
      </c>
      <c r="Y8" s="1241" t="s">
        <v>257</v>
      </c>
      <c r="Z8" s="1241" t="s">
        <v>257</v>
      </c>
      <c r="AA8" s="1241"/>
      <c r="AB8" s="1241"/>
      <c r="AC8" s="1241"/>
      <c r="AD8" s="1241"/>
      <c r="AE8" s="1241"/>
      <c r="AF8" s="1241"/>
      <c r="AG8" s="1241"/>
      <c r="AH8" s="1241"/>
      <c r="AI8" s="1241"/>
      <c r="AJ8" s="1241"/>
      <c r="AK8" s="1241"/>
      <c r="AL8" s="1241"/>
      <c r="AM8" s="1241"/>
      <c r="AN8" s="1241"/>
      <c r="AO8" s="1241"/>
      <c r="AP8" s="1241"/>
      <c r="AQ8" s="1241"/>
      <c r="AR8" s="1241"/>
      <c r="AS8" s="1241"/>
      <c r="AT8" s="1241"/>
      <c r="AU8" s="1241"/>
      <c r="AV8" s="1241"/>
      <c r="AW8" s="1241"/>
      <c r="AX8" s="1241"/>
      <c r="AY8" s="1241"/>
      <c r="AZ8" s="1241"/>
      <c r="BA8" s="1241"/>
      <c r="BB8" s="1241"/>
      <c r="BC8" s="1241"/>
      <c r="BD8" s="1241"/>
      <c r="BE8" s="1241"/>
      <c r="BF8" s="1241"/>
      <c r="BG8" s="1241"/>
      <c r="BH8" s="1241"/>
      <c r="BI8" s="1241"/>
      <c r="BJ8" s="1241"/>
      <c r="BK8" s="1241"/>
      <c r="BL8" s="1241"/>
      <c r="BM8" s="1241"/>
      <c r="BN8" s="1241"/>
      <c r="BO8" s="1241"/>
      <c r="BP8" s="1241"/>
      <c r="BQ8" s="1241"/>
      <c r="BR8" s="1241"/>
      <c r="BS8" s="1241"/>
      <c r="BT8" s="1241"/>
      <c r="BU8" s="1241"/>
      <c r="BV8" s="1241"/>
      <c r="BW8" s="1241"/>
      <c r="BX8" s="1241"/>
      <c r="BY8" s="1241"/>
      <c r="BZ8" s="1241"/>
      <c r="CA8" s="1241"/>
      <c r="CB8" s="1241"/>
      <c r="CC8" s="1241"/>
      <c r="CD8" s="1241"/>
      <c r="CE8" s="1241"/>
      <c r="CF8" s="1241"/>
      <c r="CG8" s="1241"/>
      <c r="CH8" s="1241"/>
      <c r="CI8" s="1241"/>
      <c r="CJ8" s="1241"/>
      <c r="CK8" s="1241"/>
      <c r="CL8" s="1241"/>
      <c r="CM8" s="1241"/>
      <c r="CN8" s="1241"/>
      <c r="CO8" s="1241"/>
      <c r="CP8" s="1241"/>
      <c r="CQ8" s="1241"/>
      <c r="CR8" s="1241"/>
      <c r="CS8" s="1241"/>
      <c r="CT8" s="1241"/>
      <c r="CU8" s="1241"/>
      <c r="CV8" s="1241"/>
      <c r="CW8" s="1241"/>
      <c r="CX8" s="1241"/>
      <c r="CY8" s="1241"/>
      <c r="CZ8" s="1241"/>
      <c r="DA8" s="1241"/>
      <c r="DB8" s="1241"/>
      <c r="DC8" s="1241"/>
      <c r="DD8" s="1241"/>
      <c r="DE8" s="1241"/>
      <c r="DF8" s="1241"/>
      <c r="DG8" s="1241"/>
      <c r="DH8" s="1241"/>
      <c r="DI8" s="1241"/>
      <c r="DJ8" s="1241"/>
      <c r="DK8" s="1241"/>
      <c r="DL8" s="1241"/>
      <c r="DM8" s="1241"/>
      <c r="DN8" s="1241"/>
      <c r="DO8" s="1241"/>
      <c r="DP8" s="1241"/>
      <c r="DQ8" s="1241"/>
      <c r="DR8" s="1241"/>
      <c r="DS8" s="1241"/>
      <c r="DT8" s="1241"/>
      <c r="DU8" s="1241"/>
      <c r="DV8" s="1241"/>
      <c r="DW8" s="1241"/>
      <c r="DX8" s="1241"/>
      <c r="DY8" s="1241"/>
      <c r="DZ8" s="1241"/>
      <c r="EA8" s="1241"/>
      <c r="EB8" s="1241"/>
      <c r="EC8" s="1241"/>
      <c r="ED8" s="1241"/>
      <c r="EE8" s="1241"/>
      <c r="EF8" s="1241"/>
      <c r="EG8" s="1241"/>
      <c r="EH8" s="1241"/>
      <c r="EI8" s="1241"/>
      <c r="EJ8" s="1241"/>
      <c r="EK8" s="1241"/>
      <c r="EL8" s="1241"/>
      <c r="EM8" s="1241"/>
      <c r="EN8" s="1241"/>
      <c r="EO8" s="1241"/>
      <c r="EP8" s="1241"/>
      <c r="EQ8" s="1241"/>
      <c r="ER8" s="1241"/>
      <c r="ES8" s="1241"/>
      <c r="ET8" s="1241"/>
      <c r="EU8" s="1241"/>
      <c r="EV8" s="1241"/>
      <c r="EW8" s="1241"/>
      <c r="EX8" s="1241"/>
      <c r="EY8" s="1241"/>
      <c r="EZ8" s="1241"/>
      <c r="FA8" s="1241"/>
      <c r="FB8" s="1241"/>
      <c r="FC8" s="1241"/>
      <c r="FD8" s="1241"/>
      <c r="FE8" s="1241"/>
      <c r="FF8" s="1241"/>
      <c r="FG8" s="1241"/>
      <c r="FH8" s="1241"/>
      <c r="FI8" s="1241"/>
      <c r="FJ8" s="1241"/>
      <c r="FK8" s="1241"/>
      <c r="FL8" s="1241"/>
      <c r="FM8" s="1241"/>
      <c r="FN8" s="1241"/>
      <c r="FO8" s="1241"/>
      <c r="FP8" s="1241"/>
      <c r="FQ8" s="1241"/>
      <c r="FR8" s="1241"/>
      <c r="FS8" s="1241"/>
      <c r="FT8" s="1241"/>
      <c r="FU8" s="1241"/>
      <c r="FV8" s="1241"/>
      <c r="FW8" s="1241"/>
      <c r="FX8" s="1241"/>
      <c r="FY8" s="1241"/>
      <c r="FZ8" s="1241"/>
      <c r="GA8" s="1241"/>
      <c r="GB8" s="1241"/>
      <c r="GC8" s="1241"/>
      <c r="GD8" s="1241"/>
      <c r="GE8" s="1241"/>
      <c r="GF8" s="1241"/>
      <c r="GG8" s="1241"/>
      <c r="GH8" s="1241"/>
      <c r="GI8" s="1241"/>
      <c r="GJ8" s="1241"/>
      <c r="GK8" s="1241"/>
      <c r="GL8" s="1241"/>
      <c r="GM8" s="1241"/>
      <c r="GN8" s="1241"/>
      <c r="GO8" s="1241"/>
      <c r="GP8" s="1241"/>
      <c r="GQ8" s="1241"/>
      <c r="GR8" s="1241"/>
      <c r="GS8" s="1241"/>
      <c r="GT8" s="1241"/>
      <c r="GU8" s="1241"/>
      <c r="GV8" s="1241"/>
      <c r="GW8" s="1241"/>
      <c r="GX8" s="1241"/>
      <c r="GY8" s="1241"/>
      <c r="GZ8" s="1241"/>
      <c r="HA8" s="1241"/>
      <c r="HB8" s="1241"/>
      <c r="HC8" s="1241"/>
      <c r="HD8" s="1241"/>
      <c r="HE8" s="1241"/>
      <c r="HF8" s="1241"/>
      <c r="HG8" s="1241"/>
      <c r="HH8" s="1241"/>
      <c r="HI8" s="1241"/>
      <c r="HJ8" s="1241"/>
      <c r="HK8" s="1241"/>
      <c r="HL8" s="1241"/>
      <c r="HM8" s="1241"/>
      <c r="HN8" s="1241"/>
      <c r="HO8" s="1241"/>
      <c r="HP8" s="1241"/>
      <c r="HQ8" s="1241"/>
      <c r="HR8" s="1241"/>
      <c r="HS8" s="1241"/>
      <c r="HT8" s="1241"/>
      <c r="HU8" s="1241"/>
      <c r="HV8" s="1241"/>
      <c r="HW8" s="1241"/>
      <c r="HX8" s="1241"/>
      <c r="HY8" s="1241"/>
      <c r="HZ8" s="1241"/>
      <c r="IA8" s="1241"/>
      <c r="IB8" s="1241"/>
      <c r="IC8" s="1241"/>
      <c r="ID8" s="1241"/>
    </row>
    <row r="9" spans="1:238" s="1273" customFormat="1" ht="18.75">
      <c r="A9" s="980"/>
      <c r="B9" s="1365" t="s">
        <v>64</v>
      </c>
      <c r="C9" s="984"/>
      <c r="D9" s="1363"/>
      <c r="E9" s="980"/>
      <c r="F9" s="1361"/>
      <c r="G9" s="1364"/>
      <c r="H9" s="1266"/>
      <c r="I9" s="1266"/>
      <c r="J9" s="1266"/>
      <c r="K9" s="1266"/>
      <c r="L9" s="1266"/>
      <c r="M9" s="1270"/>
      <c r="N9" s="1250" t="s">
        <v>65</v>
      </c>
      <c r="O9" s="1250" t="s">
        <v>65</v>
      </c>
      <c r="P9" s="1250" t="s">
        <v>65</v>
      </c>
      <c r="Q9" s="1250" t="s">
        <v>65</v>
      </c>
      <c r="R9" s="1250" t="s">
        <v>65</v>
      </c>
      <c r="S9" s="1241"/>
      <c r="T9" s="1241"/>
      <c r="U9" s="1241" t="s">
        <v>257</v>
      </c>
      <c r="V9" s="1241" t="s">
        <v>257</v>
      </c>
      <c r="W9" s="1241" t="s">
        <v>257</v>
      </c>
      <c r="X9" s="1241" t="s">
        <v>257</v>
      </c>
      <c r="Y9" s="1241" t="s">
        <v>257</v>
      </c>
      <c r="Z9" s="1241" t="s">
        <v>258</v>
      </c>
      <c r="AA9" s="1241"/>
      <c r="AB9" s="1241"/>
      <c r="AC9" s="1241"/>
      <c r="AD9" s="1241"/>
      <c r="AE9" s="1241"/>
      <c r="AF9" s="1241"/>
      <c r="AG9" s="1241"/>
      <c r="AH9" s="1241"/>
      <c r="AI9" s="1241"/>
      <c r="AJ9" s="1241"/>
      <c r="AK9" s="1241"/>
      <c r="AL9" s="1241"/>
      <c r="AM9" s="1241"/>
      <c r="AN9" s="1241"/>
      <c r="AO9" s="1241"/>
      <c r="AP9" s="1241"/>
      <c r="AQ9" s="1241"/>
      <c r="AR9" s="1241"/>
      <c r="AS9" s="1241"/>
      <c r="AT9" s="1241"/>
      <c r="AU9" s="1241"/>
      <c r="AV9" s="1241"/>
      <c r="AW9" s="1241"/>
      <c r="AX9" s="1241"/>
      <c r="AY9" s="1241"/>
      <c r="AZ9" s="1241"/>
      <c r="BA9" s="1241"/>
      <c r="BB9" s="1241"/>
      <c r="BC9" s="1241"/>
      <c r="BD9" s="1241"/>
      <c r="BE9" s="1241"/>
      <c r="BF9" s="1241"/>
      <c r="BG9" s="1241"/>
      <c r="BH9" s="1241"/>
      <c r="BI9" s="1241"/>
      <c r="BJ9" s="1241"/>
      <c r="BK9" s="1241"/>
      <c r="BL9" s="1241"/>
      <c r="BM9" s="1241"/>
      <c r="BN9" s="1241"/>
      <c r="BO9" s="1241"/>
      <c r="BP9" s="1241"/>
      <c r="BQ9" s="1241"/>
      <c r="BR9" s="1241"/>
      <c r="BS9" s="1241"/>
      <c r="BT9" s="1241"/>
      <c r="BU9" s="1241"/>
      <c r="BV9" s="1241"/>
      <c r="BW9" s="1241"/>
      <c r="BX9" s="1241"/>
      <c r="BY9" s="1241"/>
      <c r="BZ9" s="1241"/>
      <c r="CA9" s="1241"/>
      <c r="CB9" s="1241"/>
      <c r="CC9" s="1241"/>
      <c r="CD9" s="1241"/>
      <c r="CE9" s="1241"/>
      <c r="CF9" s="1241"/>
      <c r="CG9" s="1241"/>
      <c r="CH9" s="1241"/>
      <c r="CI9" s="1241"/>
      <c r="CJ9" s="1241"/>
      <c r="CK9" s="1241"/>
      <c r="CL9" s="1241"/>
      <c r="CM9" s="1241"/>
      <c r="CN9" s="1241"/>
      <c r="CO9" s="1241"/>
      <c r="CP9" s="1241"/>
      <c r="CQ9" s="1241"/>
      <c r="CR9" s="1241"/>
      <c r="CS9" s="1241"/>
      <c r="CT9" s="1241"/>
      <c r="CU9" s="1241"/>
      <c r="CV9" s="1241"/>
      <c r="CW9" s="1241"/>
      <c r="CX9" s="1241"/>
      <c r="CY9" s="1241"/>
      <c r="CZ9" s="1241"/>
      <c r="DA9" s="1241"/>
      <c r="DB9" s="1241"/>
      <c r="DC9" s="1241"/>
      <c r="DD9" s="1241"/>
      <c r="DE9" s="1241"/>
      <c r="DF9" s="1241"/>
      <c r="DG9" s="1241"/>
      <c r="DH9" s="1241"/>
      <c r="DI9" s="1241"/>
      <c r="DJ9" s="1241"/>
      <c r="DK9" s="1241"/>
      <c r="DL9" s="1241"/>
      <c r="DM9" s="1241"/>
      <c r="DN9" s="1241"/>
      <c r="DO9" s="1241"/>
      <c r="DP9" s="1241"/>
      <c r="DQ9" s="1241"/>
      <c r="DR9" s="1241"/>
      <c r="DS9" s="1241"/>
      <c r="DT9" s="1241"/>
      <c r="DU9" s="1241"/>
      <c r="DV9" s="1241"/>
      <c r="DW9" s="1241"/>
      <c r="DX9" s="1241"/>
      <c r="DY9" s="1241"/>
      <c r="DZ9" s="1241"/>
      <c r="EA9" s="1241"/>
      <c r="EB9" s="1241"/>
      <c r="EC9" s="1241"/>
      <c r="ED9" s="1241"/>
      <c r="EE9" s="1241"/>
      <c r="EF9" s="1241"/>
      <c r="EG9" s="1241"/>
      <c r="EH9" s="1241"/>
      <c r="EI9" s="1241"/>
      <c r="EJ9" s="1241"/>
      <c r="EK9" s="1241"/>
      <c r="EL9" s="1241"/>
      <c r="EM9" s="1241"/>
      <c r="EN9" s="1241"/>
      <c r="EO9" s="1241"/>
      <c r="EP9" s="1241"/>
      <c r="EQ9" s="1241"/>
      <c r="ER9" s="1241"/>
      <c r="ES9" s="1241"/>
      <c r="ET9" s="1241"/>
      <c r="EU9" s="1241"/>
      <c r="EV9" s="1241"/>
      <c r="EW9" s="1241"/>
      <c r="EX9" s="1241"/>
      <c r="EY9" s="1241"/>
      <c r="EZ9" s="1241"/>
      <c r="FA9" s="1241"/>
      <c r="FB9" s="1241"/>
      <c r="FC9" s="1241"/>
      <c r="FD9" s="1241"/>
      <c r="FE9" s="1241"/>
      <c r="FF9" s="1241"/>
      <c r="FG9" s="1241"/>
      <c r="FH9" s="1241"/>
      <c r="FI9" s="1241"/>
      <c r="FJ9" s="1241"/>
      <c r="FK9" s="1241"/>
      <c r="FL9" s="1241"/>
      <c r="FM9" s="1241"/>
      <c r="FN9" s="1241"/>
      <c r="FO9" s="1241"/>
      <c r="FP9" s="1241"/>
      <c r="FQ9" s="1241"/>
      <c r="FR9" s="1241"/>
      <c r="FS9" s="1241"/>
      <c r="FT9" s="1241"/>
      <c r="FU9" s="1241"/>
      <c r="FV9" s="1241"/>
      <c r="FW9" s="1241"/>
      <c r="FX9" s="1241"/>
      <c r="FY9" s="1241"/>
      <c r="FZ9" s="1241"/>
      <c r="GA9" s="1241"/>
      <c r="GB9" s="1241"/>
      <c r="GC9" s="1241"/>
      <c r="GD9" s="1241"/>
      <c r="GE9" s="1241"/>
      <c r="GF9" s="1241"/>
      <c r="GG9" s="1241"/>
      <c r="GH9" s="1241"/>
      <c r="GI9" s="1241"/>
      <c r="GJ9" s="1241"/>
      <c r="GK9" s="1241"/>
      <c r="GL9" s="1241"/>
      <c r="GM9" s="1241"/>
      <c r="GN9" s="1241"/>
      <c r="GO9" s="1241"/>
      <c r="GP9" s="1241"/>
      <c r="GQ9" s="1241"/>
      <c r="GR9" s="1241"/>
      <c r="GS9" s="1241"/>
      <c r="GT9" s="1241"/>
      <c r="GU9" s="1241"/>
      <c r="GV9" s="1241"/>
      <c r="GW9" s="1241"/>
      <c r="GX9" s="1241"/>
      <c r="GY9" s="1241"/>
      <c r="GZ9" s="1241"/>
      <c r="HA9" s="1241"/>
      <c r="HB9" s="1241"/>
      <c r="HC9" s="1241"/>
      <c r="HD9" s="1241"/>
      <c r="HE9" s="1241"/>
      <c r="HF9" s="1241"/>
      <c r="HG9" s="1241"/>
      <c r="HH9" s="1241"/>
      <c r="HI9" s="1241"/>
      <c r="HJ9" s="1241"/>
      <c r="HK9" s="1241"/>
      <c r="HL9" s="1241"/>
      <c r="HM9" s="1241"/>
      <c r="HN9" s="1241"/>
      <c r="HO9" s="1241"/>
      <c r="HP9" s="1241"/>
      <c r="HQ9" s="1241"/>
      <c r="HR9" s="1241"/>
      <c r="HS9" s="1241"/>
      <c r="HT9" s="1241"/>
      <c r="HU9" s="1241"/>
      <c r="HV9" s="1241"/>
      <c r="HW9" s="1241"/>
      <c r="HX9" s="1241"/>
      <c r="HY9" s="1241"/>
      <c r="HZ9" s="1241"/>
      <c r="IA9" s="1241"/>
      <c r="IB9" s="1241"/>
      <c r="IC9" s="1241"/>
      <c r="ID9" s="1241"/>
    </row>
    <row r="10" spans="1:238" s="1273" customFormat="1" ht="37.5">
      <c r="A10" s="980"/>
      <c r="B10" s="1274" t="s">
        <v>68</v>
      </c>
      <c r="C10" s="1275"/>
      <c r="D10" s="1275" t="s">
        <v>244</v>
      </c>
      <c r="E10" s="1275"/>
      <c r="F10" s="1275"/>
      <c r="G10" s="1275"/>
      <c r="H10" s="1275"/>
      <c r="I10" s="1275"/>
      <c r="J10" s="1275"/>
      <c r="K10" s="1275"/>
      <c r="L10" s="1275"/>
      <c r="M10" s="1275"/>
      <c r="N10" s="1275"/>
      <c r="O10" s="1275"/>
      <c r="P10" s="1275"/>
      <c r="Q10" s="1275" t="s">
        <v>221</v>
      </c>
      <c r="R10" s="1275" t="s">
        <v>221</v>
      </c>
      <c r="S10" s="1275" t="s">
        <v>221</v>
      </c>
      <c r="T10" s="1241"/>
      <c r="U10" s="1241" t="s">
        <v>258</v>
      </c>
      <c r="V10" s="1241" t="s">
        <v>258</v>
      </c>
      <c r="W10" s="1241" t="s">
        <v>258</v>
      </c>
      <c r="X10" s="1241" t="s">
        <v>257</v>
      </c>
      <c r="Y10" s="1241" t="s">
        <v>257</v>
      </c>
      <c r="Z10" s="1241" t="s">
        <v>257</v>
      </c>
      <c r="AA10" s="1241"/>
      <c r="AB10" s="1241"/>
      <c r="AC10" s="1241"/>
      <c r="AD10" s="1241"/>
      <c r="AE10" s="1241"/>
      <c r="AF10" s="1241"/>
      <c r="AG10" s="1241"/>
      <c r="AH10" s="1241"/>
      <c r="AI10" s="1241"/>
      <c r="AJ10" s="1241"/>
      <c r="AK10" s="1241"/>
      <c r="AL10" s="1241"/>
      <c r="AM10" s="1241"/>
      <c r="AN10" s="1241"/>
      <c r="AO10" s="1241"/>
      <c r="AP10" s="1241"/>
      <c r="AQ10" s="1241"/>
      <c r="AR10" s="1241"/>
      <c r="AS10" s="1241"/>
      <c r="AT10" s="1241"/>
      <c r="AU10" s="1241"/>
      <c r="AV10" s="1241"/>
      <c r="AW10" s="1241"/>
      <c r="AX10" s="1241"/>
      <c r="AY10" s="1241"/>
      <c r="AZ10" s="1241"/>
      <c r="BA10" s="1241"/>
      <c r="BB10" s="1241"/>
      <c r="BC10" s="1241"/>
      <c r="BD10" s="1241"/>
      <c r="BE10" s="1241"/>
      <c r="BF10" s="1241"/>
      <c r="BG10" s="1241"/>
      <c r="BH10" s="1241"/>
      <c r="BI10" s="1241"/>
      <c r="BJ10" s="1241"/>
      <c r="BK10" s="1241"/>
      <c r="BL10" s="1241"/>
      <c r="BM10" s="1241"/>
      <c r="BN10" s="1241"/>
      <c r="BO10" s="1241"/>
      <c r="BP10" s="1241"/>
      <c r="BQ10" s="1241"/>
      <c r="BR10" s="1241"/>
      <c r="BS10" s="1241"/>
      <c r="BT10" s="1241"/>
      <c r="BU10" s="1241"/>
      <c r="BV10" s="1241"/>
      <c r="BW10" s="1241"/>
      <c r="BX10" s="1241"/>
      <c r="BY10" s="1241"/>
      <c r="BZ10" s="1241"/>
      <c r="CA10" s="1241"/>
      <c r="CB10" s="1241"/>
      <c r="CC10" s="1241"/>
      <c r="CD10" s="1241"/>
      <c r="CE10" s="1241"/>
      <c r="CF10" s="1241"/>
      <c r="CG10" s="1241"/>
      <c r="CH10" s="1241"/>
      <c r="CI10" s="1241"/>
      <c r="CJ10" s="1241"/>
      <c r="CK10" s="1241"/>
      <c r="CL10" s="1241"/>
      <c r="CM10" s="1241"/>
      <c r="CN10" s="1241"/>
      <c r="CO10" s="1241"/>
      <c r="CP10" s="1241"/>
      <c r="CQ10" s="1241"/>
      <c r="CR10" s="1241"/>
      <c r="CS10" s="1241"/>
      <c r="CT10" s="1241"/>
      <c r="CU10" s="1241"/>
      <c r="CV10" s="1241"/>
      <c r="CW10" s="1241"/>
      <c r="CX10" s="1241"/>
      <c r="CY10" s="1241"/>
      <c r="CZ10" s="1241"/>
      <c r="DA10" s="1241"/>
      <c r="DB10" s="1241"/>
      <c r="DC10" s="1241"/>
      <c r="DD10" s="1241"/>
      <c r="DE10" s="1241"/>
      <c r="DF10" s="1241"/>
      <c r="DG10" s="1241"/>
      <c r="DH10" s="1241"/>
      <c r="DI10" s="1241"/>
      <c r="DJ10" s="1241"/>
      <c r="DK10" s="1241"/>
      <c r="DL10" s="1241"/>
      <c r="DM10" s="1241"/>
      <c r="DN10" s="1241"/>
      <c r="DO10" s="1241"/>
      <c r="DP10" s="1241"/>
      <c r="DQ10" s="1241"/>
      <c r="DR10" s="1241"/>
      <c r="DS10" s="1241"/>
      <c r="DT10" s="1241"/>
      <c r="DU10" s="1241"/>
      <c r="DV10" s="1241"/>
      <c r="DW10" s="1241"/>
      <c r="DX10" s="1241"/>
      <c r="DY10" s="1241"/>
      <c r="DZ10" s="1241"/>
      <c r="EA10" s="1241"/>
      <c r="EB10" s="1241"/>
      <c r="EC10" s="1241"/>
      <c r="ED10" s="1241"/>
      <c r="EE10" s="1241"/>
      <c r="EF10" s="1241"/>
      <c r="EG10" s="1241"/>
      <c r="EH10" s="1241"/>
      <c r="EI10" s="1241"/>
      <c r="EJ10" s="1241"/>
      <c r="EK10" s="1241"/>
      <c r="EL10" s="1241"/>
      <c r="EM10" s="1241"/>
      <c r="EN10" s="1241"/>
      <c r="EO10" s="1241"/>
      <c r="EP10" s="1241"/>
      <c r="EQ10" s="1241"/>
      <c r="ER10" s="1241"/>
      <c r="ES10" s="1241"/>
      <c r="ET10" s="1241"/>
      <c r="EU10" s="1241"/>
      <c r="EV10" s="1241"/>
      <c r="EW10" s="1241"/>
      <c r="EX10" s="1241"/>
      <c r="EY10" s="1241"/>
      <c r="EZ10" s="1241"/>
      <c r="FA10" s="1241"/>
      <c r="FB10" s="1241"/>
      <c r="FC10" s="1241"/>
      <c r="FD10" s="1241"/>
      <c r="FE10" s="1241"/>
      <c r="FF10" s="1241"/>
      <c r="FG10" s="1241"/>
      <c r="FH10" s="1241"/>
      <c r="FI10" s="1241"/>
      <c r="FJ10" s="1241"/>
      <c r="FK10" s="1241"/>
      <c r="FL10" s="1241"/>
      <c r="FM10" s="1241"/>
      <c r="FN10" s="1241"/>
      <c r="FO10" s="1241"/>
      <c r="FP10" s="1241"/>
      <c r="FQ10" s="1241"/>
      <c r="FR10" s="1241"/>
      <c r="FS10" s="1241"/>
      <c r="FT10" s="1241"/>
      <c r="FU10" s="1241"/>
      <c r="FV10" s="1241"/>
      <c r="FW10" s="1241"/>
      <c r="FX10" s="1241"/>
      <c r="FY10" s="1241"/>
      <c r="FZ10" s="1241"/>
      <c r="GA10" s="1241"/>
      <c r="GB10" s="1241"/>
      <c r="GC10" s="1241"/>
      <c r="GD10" s="1241"/>
      <c r="GE10" s="1241"/>
      <c r="GF10" s="1241"/>
      <c r="GG10" s="1241"/>
      <c r="GH10" s="1241"/>
      <c r="GI10" s="1241"/>
      <c r="GJ10" s="1241"/>
      <c r="GK10" s="1241"/>
      <c r="GL10" s="1241"/>
      <c r="GM10" s="1241"/>
      <c r="GN10" s="1241"/>
      <c r="GO10" s="1241"/>
      <c r="GP10" s="1241"/>
      <c r="GQ10" s="1241"/>
      <c r="GR10" s="1241"/>
      <c r="GS10" s="1241"/>
      <c r="GT10" s="1241"/>
      <c r="GU10" s="1241"/>
      <c r="GV10" s="1241"/>
      <c r="GW10" s="1241"/>
      <c r="GX10" s="1241"/>
      <c r="GY10" s="1241"/>
      <c r="GZ10" s="1241"/>
      <c r="HA10" s="1241"/>
      <c r="HB10" s="1241"/>
      <c r="HC10" s="1241"/>
      <c r="HD10" s="1241"/>
      <c r="HE10" s="1241"/>
      <c r="HF10" s="1241"/>
      <c r="HG10" s="1241"/>
      <c r="HH10" s="1241"/>
      <c r="HI10" s="1241"/>
      <c r="HJ10" s="1241"/>
      <c r="HK10" s="1241"/>
      <c r="HL10" s="1241"/>
      <c r="HM10" s="1241"/>
      <c r="HN10" s="1241"/>
      <c r="HO10" s="1241"/>
      <c r="HP10" s="1241"/>
      <c r="HQ10" s="1241"/>
      <c r="HR10" s="1241"/>
      <c r="HS10" s="1241"/>
      <c r="HT10" s="1241"/>
      <c r="HU10" s="1241"/>
      <c r="HV10" s="1241"/>
      <c r="HW10" s="1241"/>
      <c r="HX10" s="1241"/>
      <c r="HY10" s="1241"/>
      <c r="HZ10" s="1241"/>
      <c r="IA10" s="1241"/>
      <c r="IB10" s="1241"/>
      <c r="IC10" s="1241"/>
      <c r="ID10" s="1241"/>
    </row>
    <row r="11" spans="1:238" s="1273" customFormat="1" ht="18.75">
      <c r="A11" s="980" t="s">
        <v>180</v>
      </c>
      <c r="B11" s="1241" t="s">
        <v>163</v>
      </c>
      <c r="C11" s="984"/>
      <c r="D11" s="984"/>
      <c r="E11" s="984"/>
      <c r="F11" s="1215"/>
      <c r="G11" s="1368">
        <v>2</v>
      </c>
      <c r="H11" s="984">
        <v>60</v>
      </c>
      <c r="I11" s="1346"/>
      <c r="J11" s="1346"/>
      <c r="K11" s="1343"/>
      <c r="L11" s="1343"/>
      <c r="M11" s="1347"/>
      <c r="N11" s="984"/>
      <c r="O11" s="984"/>
      <c r="P11" s="1350"/>
      <c r="Q11" s="1350"/>
      <c r="R11" s="1350"/>
      <c r="S11" s="1350"/>
      <c r="T11" s="1241"/>
      <c r="U11" s="1241" t="s">
        <v>258</v>
      </c>
      <c r="V11" s="1241" t="s">
        <v>258</v>
      </c>
      <c r="W11" s="1241" t="s">
        <v>258</v>
      </c>
      <c r="X11" s="1241" t="s">
        <v>258</v>
      </c>
      <c r="Y11" s="1241" t="s">
        <v>257</v>
      </c>
      <c r="Z11" s="1241" t="s">
        <v>258</v>
      </c>
      <c r="AA11" s="1241"/>
      <c r="AB11" s="1241"/>
      <c r="AC11" s="1241"/>
      <c r="AD11" s="1241"/>
      <c r="AE11" s="1241"/>
      <c r="AF11" s="1241"/>
      <c r="AG11" s="1241"/>
      <c r="AH11" s="1241"/>
      <c r="AI11" s="1241"/>
      <c r="AJ11" s="1241"/>
      <c r="AK11" s="1241"/>
      <c r="AL11" s="1241"/>
      <c r="AM11" s="1241"/>
      <c r="AN11" s="1241"/>
      <c r="AO11" s="1241"/>
      <c r="AP11" s="1241"/>
      <c r="AQ11" s="1241"/>
      <c r="AR11" s="1241"/>
      <c r="AS11" s="1241"/>
      <c r="AT11" s="1241"/>
      <c r="AU11" s="1241"/>
      <c r="AV11" s="1241"/>
      <c r="AW11" s="1241"/>
      <c r="AX11" s="1241"/>
      <c r="AY11" s="1241"/>
      <c r="AZ11" s="1241"/>
      <c r="BA11" s="1241"/>
      <c r="BB11" s="1241"/>
      <c r="BC11" s="1241"/>
      <c r="BD11" s="1241"/>
      <c r="BE11" s="1241"/>
      <c r="BF11" s="1241"/>
      <c r="BG11" s="1241"/>
      <c r="BH11" s="1241"/>
      <c r="BI11" s="1241"/>
      <c r="BJ11" s="1241"/>
      <c r="BK11" s="1241"/>
      <c r="BL11" s="1241"/>
      <c r="BM11" s="1241"/>
      <c r="BN11" s="1241"/>
      <c r="BO11" s="1241"/>
      <c r="BP11" s="1241"/>
      <c r="BQ11" s="1241"/>
      <c r="BR11" s="1241"/>
      <c r="BS11" s="1241"/>
      <c r="BT11" s="1241"/>
      <c r="BU11" s="1241"/>
      <c r="BV11" s="1241"/>
      <c r="BW11" s="1241"/>
      <c r="BX11" s="1241"/>
      <c r="BY11" s="1241"/>
      <c r="BZ11" s="1241"/>
      <c r="CA11" s="1241"/>
      <c r="CB11" s="1241"/>
      <c r="CC11" s="1241"/>
      <c r="CD11" s="1241"/>
      <c r="CE11" s="1241"/>
      <c r="CF11" s="1241"/>
      <c r="CG11" s="1241"/>
      <c r="CH11" s="1241"/>
      <c r="CI11" s="1241"/>
      <c r="CJ11" s="1241"/>
      <c r="CK11" s="1241"/>
      <c r="CL11" s="1241"/>
      <c r="CM11" s="1241"/>
      <c r="CN11" s="1241"/>
      <c r="CO11" s="1241"/>
      <c r="CP11" s="1241"/>
      <c r="CQ11" s="1241"/>
      <c r="CR11" s="1241"/>
      <c r="CS11" s="1241"/>
      <c r="CT11" s="1241"/>
      <c r="CU11" s="1241"/>
      <c r="CV11" s="1241"/>
      <c r="CW11" s="1241"/>
      <c r="CX11" s="1241"/>
      <c r="CY11" s="1241"/>
      <c r="CZ11" s="1241"/>
      <c r="DA11" s="1241"/>
      <c r="DB11" s="1241"/>
      <c r="DC11" s="1241"/>
      <c r="DD11" s="1241"/>
      <c r="DE11" s="1241"/>
      <c r="DF11" s="1241"/>
      <c r="DG11" s="1241"/>
      <c r="DH11" s="1241"/>
      <c r="DI11" s="1241"/>
      <c r="DJ11" s="1241"/>
      <c r="DK11" s="1241"/>
      <c r="DL11" s="1241"/>
      <c r="DM11" s="1241"/>
      <c r="DN11" s="1241"/>
      <c r="DO11" s="1241"/>
      <c r="DP11" s="1241"/>
      <c r="DQ11" s="1241"/>
      <c r="DR11" s="1241"/>
      <c r="DS11" s="1241"/>
      <c r="DT11" s="1241"/>
      <c r="DU11" s="1241"/>
      <c r="DV11" s="1241"/>
      <c r="DW11" s="1241"/>
      <c r="DX11" s="1241"/>
      <c r="DY11" s="1241"/>
      <c r="DZ11" s="1241"/>
      <c r="EA11" s="1241"/>
      <c r="EB11" s="1241"/>
      <c r="EC11" s="1241"/>
      <c r="ED11" s="1241"/>
      <c r="EE11" s="1241"/>
      <c r="EF11" s="1241"/>
      <c r="EG11" s="1241"/>
      <c r="EH11" s="1241"/>
      <c r="EI11" s="1241"/>
      <c r="EJ11" s="1241"/>
      <c r="EK11" s="1241"/>
      <c r="EL11" s="1241"/>
      <c r="EM11" s="1241"/>
      <c r="EN11" s="1241"/>
      <c r="EO11" s="1241"/>
      <c r="EP11" s="1241"/>
      <c r="EQ11" s="1241"/>
      <c r="ER11" s="1241"/>
      <c r="ES11" s="1241"/>
      <c r="ET11" s="1241"/>
      <c r="EU11" s="1241"/>
      <c r="EV11" s="1241"/>
      <c r="EW11" s="1241"/>
      <c r="EX11" s="1241"/>
      <c r="EY11" s="1241"/>
      <c r="EZ11" s="1241"/>
      <c r="FA11" s="1241"/>
      <c r="FB11" s="1241"/>
      <c r="FC11" s="1241"/>
      <c r="FD11" s="1241"/>
      <c r="FE11" s="1241"/>
      <c r="FF11" s="1241"/>
      <c r="FG11" s="1241"/>
      <c r="FH11" s="1241"/>
      <c r="FI11" s="1241"/>
      <c r="FJ11" s="1241"/>
      <c r="FK11" s="1241"/>
      <c r="FL11" s="1241"/>
      <c r="FM11" s="1241"/>
      <c r="FN11" s="1241"/>
      <c r="FO11" s="1241"/>
      <c r="FP11" s="1241"/>
      <c r="FQ11" s="1241"/>
      <c r="FR11" s="1241"/>
      <c r="FS11" s="1241"/>
      <c r="FT11" s="1241"/>
      <c r="FU11" s="1241"/>
      <c r="FV11" s="1241"/>
      <c r="FW11" s="1241"/>
      <c r="FX11" s="1241"/>
      <c r="FY11" s="1241"/>
      <c r="FZ11" s="1241"/>
      <c r="GA11" s="1241"/>
      <c r="GB11" s="1241"/>
      <c r="GC11" s="1241"/>
      <c r="GD11" s="1241"/>
      <c r="GE11" s="1241"/>
      <c r="GF11" s="1241"/>
      <c r="GG11" s="1241"/>
      <c r="GH11" s="1241"/>
      <c r="GI11" s="1241"/>
      <c r="GJ11" s="1241"/>
      <c r="GK11" s="1241"/>
      <c r="GL11" s="1241"/>
      <c r="GM11" s="1241"/>
      <c r="GN11" s="1241"/>
      <c r="GO11" s="1241"/>
      <c r="GP11" s="1241"/>
      <c r="GQ11" s="1241"/>
      <c r="GR11" s="1241"/>
      <c r="GS11" s="1241"/>
      <c r="GT11" s="1241"/>
      <c r="GU11" s="1241"/>
      <c r="GV11" s="1241"/>
      <c r="GW11" s="1241"/>
      <c r="GX11" s="1241"/>
      <c r="GY11" s="1241"/>
      <c r="GZ11" s="1241"/>
      <c r="HA11" s="1241"/>
      <c r="HB11" s="1241"/>
      <c r="HC11" s="1241"/>
      <c r="HD11" s="1241"/>
      <c r="HE11" s="1241"/>
      <c r="HF11" s="1241"/>
      <c r="HG11" s="1241"/>
      <c r="HH11" s="1241"/>
      <c r="HI11" s="1241"/>
      <c r="HJ11" s="1241"/>
      <c r="HK11" s="1241"/>
      <c r="HL11" s="1241"/>
      <c r="HM11" s="1241"/>
      <c r="HN11" s="1241"/>
      <c r="HO11" s="1241"/>
      <c r="HP11" s="1241"/>
      <c r="HQ11" s="1241"/>
      <c r="HR11" s="1241"/>
      <c r="HS11" s="1241"/>
      <c r="HT11" s="1241"/>
      <c r="HU11" s="1241"/>
      <c r="HV11" s="1241"/>
      <c r="HW11" s="1241"/>
      <c r="HX11" s="1241"/>
      <c r="HY11" s="1241"/>
      <c r="HZ11" s="1241"/>
      <c r="IA11" s="1241"/>
      <c r="IB11" s="1241"/>
      <c r="IC11" s="1241"/>
      <c r="ID11" s="1241"/>
    </row>
    <row r="12" spans="1:238" s="1273" customFormat="1" ht="18.75">
      <c r="A12" s="980" t="s">
        <v>181</v>
      </c>
      <c r="B12" s="1374" t="s">
        <v>71</v>
      </c>
      <c r="C12" s="984" t="s">
        <v>241</v>
      </c>
      <c r="D12" s="984"/>
      <c r="E12" s="984"/>
      <c r="F12" s="1215"/>
      <c r="G12" s="1269">
        <v>1.5</v>
      </c>
      <c r="H12" s="1266">
        <v>45</v>
      </c>
      <c r="I12" s="1371">
        <v>18</v>
      </c>
      <c r="J12" s="1371">
        <v>9</v>
      </c>
      <c r="K12" s="1372">
        <v>9</v>
      </c>
      <c r="L12" s="1372"/>
      <c r="M12" s="1373">
        <v>27</v>
      </c>
      <c r="N12" s="1266"/>
      <c r="O12" s="1266"/>
      <c r="P12" s="1389"/>
      <c r="Q12" s="1389"/>
      <c r="R12" s="1376">
        <v>2</v>
      </c>
      <c r="S12" s="1389"/>
      <c r="T12" s="1241"/>
      <c r="U12" s="1241" t="s">
        <v>258</v>
      </c>
      <c r="V12" s="1241" t="s">
        <v>258</v>
      </c>
      <c r="W12" s="1241" t="s">
        <v>258</v>
      </c>
      <c r="X12" s="1241" t="s">
        <v>258</v>
      </c>
      <c r="Y12" s="1241" t="s">
        <v>257</v>
      </c>
      <c r="Z12" s="1241" t="s">
        <v>258</v>
      </c>
      <c r="AA12" s="1241"/>
      <c r="AB12" s="1241"/>
      <c r="AC12" s="1241"/>
      <c r="AD12" s="1241"/>
      <c r="AE12" s="1241"/>
      <c r="AF12" s="1241"/>
      <c r="AG12" s="1241"/>
      <c r="AH12" s="1241"/>
      <c r="AI12" s="1241"/>
      <c r="AJ12" s="1241"/>
      <c r="AK12" s="1241"/>
      <c r="AL12" s="1241"/>
      <c r="AM12" s="1241"/>
      <c r="AN12" s="1241"/>
      <c r="AO12" s="1241"/>
      <c r="AP12" s="1241"/>
      <c r="AQ12" s="1241"/>
      <c r="AR12" s="1241"/>
      <c r="AS12" s="1241"/>
      <c r="AT12" s="1241"/>
      <c r="AU12" s="1241"/>
      <c r="AV12" s="1241"/>
      <c r="AW12" s="1241"/>
      <c r="AX12" s="1241"/>
      <c r="AY12" s="1241"/>
      <c r="AZ12" s="1241"/>
      <c r="BA12" s="1241"/>
      <c r="BB12" s="1241"/>
      <c r="BC12" s="1241"/>
      <c r="BD12" s="1241"/>
      <c r="BE12" s="1241"/>
      <c r="BF12" s="1241"/>
      <c r="BG12" s="1241"/>
      <c r="BH12" s="1241"/>
      <c r="BI12" s="1241"/>
      <c r="BJ12" s="1241"/>
      <c r="BK12" s="1241"/>
      <c r="BL12" s="1241"/>
      <c r="BM12" s="1241"/>
      <c r="BN12" s="1241"/>
      <c r="BO12" s="1241"/>
      <c r="BP12" s="1241"/>
      <c r="BQ12" s="1241"/>
      <c r="BR12" s="1241"/>
      <c r="BS12" s="1241"/>
      <c r="BT12" s="1241"/>
      <c r="BU12" s="1241"/>
      <c r="BV12" s="1241"/>
      <c r="BW12" s="1241"/>
      <c r="BX12" s="1241"/>
      <c r="BY12" s="1241"/>
      <c r="BZ12" s="1241"/>
      <c r="CA12" s="1241"/>
      <c r="CB12" s="1241"/>
      <c r="CC12" s="1241"/>
      <c r="CD12" s="1241"/>
      <c r="CE12" s="1241"/>
      <c r="CF12" s="1241"/>
      <c r="CG12" s="1241"/>
      <c r="CH12" s="1241"/>
      <c r="CI12" s="1241"/>
      <c r="CJ12" s="1241"/>
      <c r="CK12" s="1241"/>
      <c r="CL12" s="1241"/>
      <c r="CM12" s="1241"/>
      <c r="CN12" s="1241"/>
      <c r="CO12" s="1241"/>
      <c r="CP12" s="1241"/>
      <c r="CQ12" s="1241"/>
      <c r="CR12" s="1241"/>
      <c r="CS12" s="1241"/>
      <c r="CT12" s="1241"/>
      <c r="CU12" s="1241"/>
      <c r="CV12" s="1241"/>
      <c r="CW12" s="1241"/>
      <c r="CX12" s="1241"/>
      <c r="CY12" s="1241"/>
      <c r="CZ12" s="1241"/>
      <c r="DA12" s="1241"/>
      <c r="DB12" s="1241"/>
      <c r="DC12" s="1241"/>
      <c r="DD12" s="1241"/>
      <c r="DE12" s="1241"/>
      <c r="DF12" s="1241"/>
      <c r="DG12" s="1241"/>
      <c r="DH12" s="1241"/>
      <c r="DI12" s="1241"/>
      <c r="DJ12" s="1241"/>
      <c r="DK12" s="1241"/>
      <c r="DL12" s="1241"/>
      <c r="DM12" s="1241"/>
      <c r="DN12" s="1241"/>
      <c r="DO12" s="1241"/>
      <c r="DP12" s="1241"/>
      <c r="DQ12" s="1241"/>
      <c r="DR12" s="1241"/>
      <c r="DS12" s="1241"/>
      <c r="DT12" s="1241"/>
      <c r="DU12" s="1241"/>
      <c r="DV12" s="1241"/>
      <c r="DW12" s="1241"/>
      <c r="DX12" s="1241"/>
      <c r="DY12" s="1241"/>
      <c r="DZ12" s="1241"/>
      <c r="EA12" s="1241"/>
      <c r="EB12" s="1241"/>
      <c r="EC12" s="1241"/>
      <c r="ED12" s="1241"/>
      <c r="EE12" s="1241"/>
      <c r="EF12" s="1241"/>
      <c r="EG12" s="1241"/>
      <c r="EH12" s="1241"/>
      <c r="EI12" s="1241"/>
      <c r="EJ12" s="1241"/>
      <c r="EK12" s="1241"/>
      <c r="EL12" s="1241"/>
      <c r="EM12" s="1241"/>
      <c r="EN12" s="1241"/>
      <c r="EO12" s="1241"/>
      <c r="EP12" s="1241"/>
      <c r="EQ12" s="1241"/>
      <c r="ER12" s="1241"/>
      <c r="ES12" s="1241"/>
      <c r="ET12" s="1241"/>
      <c r="EU12" s="1241"/>
      <c r="EV12" s="1241"/>
      <c r="EW12" s="1241"/>
      <c r="EX12" s="1241"/>
      <c r="EY12" s="1241"/>
      <c r="EZ12" s="1241"/>
      <c r="FA12" s="1241"/>
      <c r="FB12" s="1241"/>
      <c r="FC12" s="1241"/>
      <c r="FD12" s="1241"/>
      <c r="FE12" s="1241"/>
      <c r="FF12" s="1241"/>
      <c r="FG12" s="1241"/>
      <c r="FH12" s="1241"/>
      <c r="FI12" s="1241"/>
      <c r="FJ12" s="1241"/>
      <c r="FK12" s="1241"/>
      <c r="FL12" s="1241"/>
      <c r="FM12" s="1241"/>
      <c r="FN12" s="1241"/>
      <c r="FO12" s="1241"/>
      <c r="FP12" s="1241"/>
      <c r="FQ12" s="1241"/>
      <c r="FR12" s="1241"/>
      <c r="FS12" s="1241"/>
      <c r="FT12" s="1241"/>
      <c r="FU12" s="1241"/>
      <c r="FV12" s="1241"/>
      <c r="FW12" s="1241"/>
      <c r="FX12" s="1241"/>
      <c r="FY12" s="1241"/>
      <c r="FZ12" s="1241"/>
      <c r="GA12" s="1241"/>
      <c r="GB12" s="1241"/>
      <c r="GC12" s="1241"/>
      <c r="GD12" s="1241"/>
      <c r="GE12" s="1241"/>
      <c r="GF12" s="1241"/>
      <c r="GG12" s="1241"/>
      <c r="GH12" s="1241"/>
      <c r="GI12" s="1241"/>
      <c r="GJ12" s="1241"/>
      <c r="GK12" s="1241"/>
      <c r="GL12" s="1241"/>
      <c r="GM12" s="1241"/>
      <c r="GN12" s="1241"/>
      <c r="GO12" s="1241"/>
      <c r="GP12" s="1241"/>
      <c r="GQ12" s="1241"/>
      <c r="GR12" s="1241"/>
      <c r="GS12" s="1241"/>
      <c r="GT12" s="1241"/>
      <c r="GU12" s="1241"/>
      <c r="GV12" s="1241"/>
      <c r="GW12" s="1241"/>
      <c r="GX12" s="1241"/>
      <c r="GY12" s="1241"/>
      <c r="GZ12" s="1241"/>
      <c r="HA12" s="1241"/>
      <c r="HB12" s="1241"/>
      <c r="HC12" s="1241"/>
      <c r="HD12" s="1241"/>
      <c r="HE12" s="1241"/>
      <c r="HF12" s="1241"/>
      <c r="HG12" s="1241"/>
      <c r="HH12" s="1241"/>
      <c r="HI12" s="1241"/>
      <c r="HJ12" s="1241"/>
      <c r="HK12" s="1241"/>
      <c r="HL12" s="1241"/>
      <c r="HM12" s="1241"/>
      <c r="HN12" s="1241"/>
      <c r="HO12" s="1241"/>
      <c r="HP12" s="1241"/>
      <c r="HQ12" s="1241"/>
      <c r="HR12" s="1241"/>
      <c r="HS12" s="1241"/>
      <c r="HT12" s="1241"/>
      <c r="HU12" s="1241"/>
      <c r="HV12" s="1241"/>
      <c r="HW12" s="1241"/>
      <c r="HX12" s="1241"/>
      <c r="HY12" s="1241"/>
      <c r="HZ12" s="1241"/>
      <c r="IA12" s="1241"/>
      <c r="IB12" s="1241"/>
      <c r="IC12" s="1241"/>
      <c r="ID12" s="1241"/>
    </row>
    <row r="13" spans="1:238" s="1273" customFormat="1" ht="18.75">
      <c r="A13" s="980" t="s">
        <v>176</v>
      </c>
      <c r="B13" s="1342" t="s">
        <v>74</v>
      </c>
      <c r="C13" s="1344"/>
      <c r="D13" s="1344"/>
      <c r="E13" s="1344"/>
      <c r="F13" s="1378"/>
      <c r="G13" s="1345">
        <v>3.5</v>
      </c>
      <c r="H13" s="1346">
        <v>105</v>
      </c>
      <c r="I13" s="984"/>
      <c r="J13" s="1346"/>
      <c r="K13" s="1343"/>
      <c r="L13" s="1343"/>
      <c r="M13" s="1347"/>
      <c r="N13" s="1347"/>
      <c r="O13" s="1348"/>
      <c r="P13" s="1348"/>
      <c r="Q13" s="1348"/>
      <c r="R13" s="1348"/>
      <c r="S13" s="980"/>
      <c r="T13" s="1314"/>
      <c r="U13" s="1241" t="s">
        <v>258</v>
      </c>
      <c r="V13" s="1241" t="s">
        <v>258</v>
      </c>
      <c r="W13" s="1241" t="s">
        <v>258</v>
      </c>
      <c r="X13" s="1241" t="s">
        <v>258</v>
      </c>
      <c r="Y13" s="1241" t="s">
        <v>257</v>
      </c>
      <c r="Z13" s="1241" t="s">
        <v>258</v>
      </c>
      <c r="AA13" s="1314"/>
      <c r="AB13" s="1314"/>
      <c r="AC13" s="1314"/>
      <c r="AD13" s="1314"/>
      <c r="AE13" s="1314"/>
      <c r="AF13" s="1314"/>
      <c r="AG13" s="1314"/>
      <c r="AH13" s="1314"/>
      <c r="AI13" s="1314"/>
      <c r="AJ13" s="1314"/>
      <c r="AK13" s="1314"/>
      <c r="AL13" s="1314"/>
      <c r="AM13" s="1314"/>
      <c r="AN13" s="1314"/>
      <c r="AO13" s="1314"/>
      <c r="AP13" s="1314"/>
      <c r="AQ13" s="1314"/>
      <c r="AR13" s="1314"/>
      <c r="AS13" s="1314"/>
      <c r="AT13" s="1314"/>
      <c r="AU13" s="1314"/>
      <c r="AV13" s="1314"/>
      <c r="AW13" s="1314"/>
      <c r="AX13" s="1314"/>
      <c r="AY13" s="1314"/>
      <c r="AZ13" s="1314"/>
      <c r="BA13" s="1314"/>
      <c r="BB13" s="1314"/>
      <c r="BC13" s="1314"/>
      <c r="BD13" s="1314"/>
      <c r="BE13" s="1314"/>
      <c r="BF13" s="1314"/>
      <c r="BG13" s="1314"/>
      <c r="BH13" s="1314"/>
      <c r="BI13" s="1314"/>
      <c r="BJ13" s="1314"/>
      <c r="BK13" s="1314"/>
      <c r="BL13" s="1314"/>
      <c r="BM13" s="1314"/>
      <c r="BN13" s="1314"/>
      <c r="BO13" s="1314"/>
      <c r="BP13" s="1314"/>
      <c r="BQ13" s="1314"/>
      <c r="BR13" s="1314"/>
      <c r="BS13" s="1314"/>
      <c r="BT13" s="1314"/>
      <c r="BU13" s="1314"/>
      <c r="BV13" s="1314"/>
      <c r="BW13" s="1314"/>
      <c r="BX13" s="1314"/>
      <c r="BY13" s="1314"/>
      <c r="BZ13" s="1314"/>
      <c r="CA13" s="1314"/>
      <c r="CB13" s="1314"/>
      <c r="CC13" s="1314"/>
      <c r="CD13" s="1314"/>
      <c r="CE13" s="1314"/>
      <c r="CF13" s="1314"/>
      <c r="CG13" s="1314"/>
      <c r="CH13" s="1314"/>
      <c r="CI13" s="1314"/>
      <c r="CJ13" s="1314"/>
      <c r="CK13" s="1314"/>
      <c r="CL13" s="1314"/>
      <c r="CM13" s="1314"/>
      <c r="CN13" s="1314"/>
      <c r="CO13" s="1314"/>
      <c r="CP13" s="1314"/>
      <c r="CQ13" s="1314"/>
      <c r="CR13" s="1314"/>
      <c r="CS13" s="1314"/>
      <c r="CT13" s="1314"/>
      <c r="CU13" s="1314"/>
      <c r="CV13" s="1314"/>
      <c r="CW13" s="1314"/>
      <c r="CX13" s="1314"/>
      <c r="CY13" s="1314"/>
      <c r="CZ13" s="1314"/>
      <c r="DA13" s="1314"/>
      <c r="DB13" s="1314"/>
      <c r="DC13" s="1314"/>
      <c r="DD13" s="1314"/>
      <c r="DE13" s="1314"/>
      <c r="DF13" s="1314"/>
      <c r="DG13" s="1314"/>
      <c r="DH13" s="1314"/>
      <c r="DI13" s="1314"/>
      <c r="DJ13" s="1314"/>
      <c r="DK13" s="1314"/>
      <c r="DL13" s="1314"/>
      <c r="DM13" s="1314"/>
      <c r="DN13" s="1314"/>
      <c r="DO13" s="1314"/>
      <c r="DP13" s="1314"/>
      <c r="DQ13" s="1314"/>
      <c r="DR13" s="1314"/>
      <c r="DS13" s="1314"/>
      <c r="DT13" s="1314"/>
      <c r="DU13" s="1314"/>
      <c r="DV13" s="1314"/>
      <c r="DW13" s="1314"/>
      <c r="DX13" s="1314"/>
      <c r="DY13" s="1314"/>
      <c r="DZ13" s="1314"/>
      <c r="EA13" s="1314"/>
      <c r="EB13" s="1314"/>
      <c r="EC13" s="1314"/>
      <c r="ED13" s="1314"/>
      <c r="EE13" s="1314"/>
      <c r="EF13" s="1314"/>
      <c r="EG13" s="1314"/>
      <c r="EH13" s="1314"/>
      <c r="EI13" s="1314"/>
      <c r="EJ13" s="1314"/>
      <c r="EK13" s="1314"/>
      <c r="EL13" s="1314"/>
      <c r="EM13" s="1314"/>
      <c r="EN13" s="1314"/>
      <c r="EO13" s="1314"/>
      <c r="EP13" s="1314"/>
      <c r="EQ13" s="1314"/>
      <c r="ER13" s="1314"/>
      <c r="ES13" s="1314"/>
      <c r="ET13" s="1314"/>
      <c r="EU13" s="1314"/>
      <c r="EV13" s="1314"/>
      <c r="EW13" s="1314"/>
      <c r="EX13" s="1314"/>
      <c r="EY13" s="1314"/>
      <c r="EZ13" s="1314"/>
      <c r="FA13" s="1314"/>
      <c r="FB13" s="1314"/>
      <c r="FC13" s="1314"/>
      <c r="FD13" s="1314"/>
      <c r="FE13" s="1314"/>
      <c r="FF13" s="1314"/>
      <c r="FG13" s="1314"/>
      <c r="FH13" s="1314"/>
      <c r="FI13" s="1314"/>
      <c r="FJ13" s="1314"/>
      <c r="FK13" s="1314"/>
      <c r="FL13" s="1314"/>
      <c r="FM13" s="1314"/>
      <c r="FN13" s="1314"/>
      <c r="FO13" s="1314"/>
      <c r="FP13" s="1314"/>
      <c r="FQ13" s="1314"/>
      <c r="FR13" s="1314"/>
      <c r="FS13" s="1314"/>
      <c r="FT13" s="1314"/>
      <c r="FU13" s="1314"/>
      <c r="FV13" s="1314"/>
      <c r="FW13" s="1314"/>
      <c r="FX13" s="1314"/>
      <c r="FY13" s="1314"/>
      <c r="FZ13" s="1314"/>
      <c r="GA13" s="1314"/>
      <c r="GB13" s="1314"/>
      <c r="GC13" s="1314"/>
      <c r="GD13" s="1314"/>
      <c r="GE13" s="1314"/>
      <c r="GF13" s="1314"/>
      <c r="GG13" s="1314"/>
      <c r="GH13" s="1314"/>
      <c r="GI13" s="1314"/>
      <c r="GJ13" s="1314"/>
      <c r="GK13" s="1314"/>
      <c r="GL13" s="1314"/>
      <c r="GM13" s="1314"/>
      <c r="GN13" s="1314"/>
      <c r="GO13" s="1314"/>
      <c r="GP13" s="1314"/>
      <c r="GQ13" s="1314"/>
      <c r="GR13" s="1314"/>
      <c r="GS13" s="1314"/>
      <c r="GT13" s="1314"/>
      <c r="GU13" s="1314"/>
      <c r="GV13" s="1314"/>
      <c r="GW13" s="1314"/>
      <c r="GX13" s="1314"/>
      <c r="GY13" s="1314"/>
      <c r="GZ13" s="1314"/>
      <c r="HA13" s="1314"/>
      <c r="HB13" s="1314"/>
      <c r="HC13" s="1314"/>
      <c r="HD13" s="1314"/>
      <c r="HE13" s="1314"/>
      <c r="HF13" s="1314"/>
      <c r="HG13" s="1314"/>
      <c r="HH13" s="1314"/>
      <c r="HI13" s="1314"/>
      <c r="HJ13" s="1314"/>
      <c r="HK13" s="1314"/>
      <c r="HL13" s="1314"/>
      <c r="HM13" s="1314"/>
      <c r="HN13" s="1314"/>
      <c r="HO13" s="1314"/>
      <c r="HP13" s="1314"/>
      <c r="HQ13" s="1314"/>
      <c r="HR13" s="1314"/>
      <c r="HS13" s="1314"/>
      <c r="HT13" s="1314"/>
      <c r="HU13" s="1314"/>
      <c r="HV13" s="1314"/>
      <c r="HW13" s="1314"/>
      <c r="HX13" s="1314"/>
      <c r="HY13" s="1314"/>
      <c r="HZ13" s="1314"/>
      <c r="IA13" s="1314"/>
      <c r="IB13" s="1314"/>
      <c r="IC13" s="1314"/>
      <c r="ID13" s="1314"/>
    </row>
    <row r="14" spans="1:238" s="1273" customFormat="1" ht="18.75">
      <c r="A14" s="980" t="s">
        <v>177</v>
      </c>
      <c r="B14" s="1265" t="s">
        <v>71</v>
      </c>
      <c r="C14" s="1344" t="s">
        <v>241</v>
      </c>
      <c r="D14" s="1344"/>
      <c r="E14" s="1344"/>
      <c r="F14" s="1378"/>
      <c r="G14" s="1364">
        <v>2.5</v>
      </c>
      <c r="H14" s="1371">
        <v>75</v>
      </c>
      <c r="I14" s="1371">
        <v>36</v>
      </c>
      <c r="J14" s="1371">
        <v>18</v>
      </c>
      <c r="K14" s="1372">
        <v>18</v>
      </c>
      <c r="L14" s="1372"/>
      <c r="M14" s="1373">
        <v>39</v>
      </c>
      <c r="N14" s="1373"/>
      <c r="O14" s="1270"/>
      <c r="P14" s="1270"/>
      <c r="Q14" s="1270"/>
      <c r="R14" s="1348">
        <v>4</v>
      </c>
      <c r="S14" s="1381"/>
      <c r="T14" s="1314"/>
      <c r="U14" s="1241" t="s">
        <v>258</v>
      </c>
      <c r="V14" s="1241" t="s">
        <v>258</v>
      </c>
      <c r="W14" s="1241" t="s">
        <v>258</v>
      </c>
      <c r="X14" s="1241" t="s">
        <v>258</v>
      </c>
      <c r="Y14" s="1241" t="s">
        <v>257</v>
      </c>
      <c r="Z14" s="1241" t="s">
        <v>258</v>
      </c>
      <c r="AA14" s="1314"/>
      <c r="AB14" s="1314"/>
      <c r="AC14" s="1314"/>
      <c r="AD14" s="1314"/>
      <c r="AE14" s="1314"/>
      <c r="AF14" s="1314"/>
      <c r="AG14" s="1314"/>
      <c r="AH14" s="1314"/>
      <c r="AI14" s="1314"/>
      <c r="AJ14" s="1314"/>
      <c r="AK14" s="1314"/>
      <c r="AL14" s="1314"/>
      <c r="AM14" s="1314"/>
      <c r="AN14" s="1314"/>
      <c r="AO14" s="1314"/>
      <c r="AP14" s="1314"/>
      <c r="AQ14" s="1314"/>
      <c r="AR14" s="1314"/>
      <c r="AS14" s="1314"/>
      <c r="AT14" s="1314"/>
      <c r="AU14" s="1314"/>
      <c r="AV14" s="1314"/>
      <c r="AW14" s="1314"/>
      <c r="AX14" s="1314"/>
      <c r="AY14" s="1314"/>
      <c r="AZ14" s="1314"/>
      <c r="BA14" s="1314"/>
      <c r="BB14" s="1314"/>
      <c r="BC14" s="1314"/>
      <c r="BD14" s="1314"/>
      <c r="BE14" s="1314"/>
      <c r="BF14" s="1314"/>
      <c r="BG14" s="1314"/>
      <c r="BH14" s="1314"/>
      <c r="BI14" s="1314"/>
      <c r="BJ14" s="1314"/>
      <c r="BK14" s="1314"/>
      <c r="BL14" s="1314"/>
      <c r="BM14" s="1314"/>
      <c r="BN14" s="1314"/>
      <c r="BO14" s="1314"/>
      <c r="BP14" s="1314"/>
      <c r="BQ14" s="1314"/>
      <c r="BR14" s="1314"/>
      <c r="BS14" s="1314"/>
      <c r="BT14" s="1314"/>
      <c r="BU14" s="1314"/>
      <c r="BV14" s="1314"/>
      <c r="BW14" s="1314"/>
      <c r="BX14" s="1314"/>
      <c r="BY14" s="1314"/>
      <c r="BZ14" s="1314"/>
      <c r="CA14" s="1314"/>
      <c r="CB14" s="1314"/>
      <c r="CC14" s="1314"/>
      <c r="CD14" s="1314"/>
      <c r="CE14" s="1314"/>
      <c r="CF14" s="1314"/>
      <c r="CG14" s="1314"/>
      <c r="CH14" s="1314"/>
      <c r="CI14" s="1314"/>
      <c r="CJ14" s="1314"/>
      <c r="CK14" s="1314"/>
      <c r="CL14" s="1314"/>
      <c r="CM14" s="1314"/>
      <c r="CN14" s="1314"/>
      <c r="CO14" s="1314"/>
      <c r="CP14" s="1314"/>
      <c r="CQ14" s="1314"/>
      <c r="CR14" s="1314"/>
      <c r="CS14" s="1314"/>
      <c r="CT14" s="1314"/>
      <c r="CU14" s="1314"/>
      <c r="CV14" s="1314"/>
      <c r="CW14" s="1314"/>
      <c r="CX14" s="1314"/>
      <c r="CY14" s="1314"/>
      <c r="CZ14" s="1314"/>
      <c r="DA14" s="1314"/>
      <c r="DB14" s="1314"/>
      <c r="DC14" s="1314"/>
      <c r="DD14" s="1314"/>
      <c r="DE14" s="1314"/>
      <c r="DF14" s="1314"/>
      <c r="DG14" s="1314"/>
      <c r="DH14" s="1314"/>
      <c r="DI14" s="1314"/>
      <c r="DJ14" s="1314"/>
      <c r="DK14" s="1314"/>
      <c r="DL14" s="1314"/>
      <c r="DM14" s="1314"/>
      <c r="DN14" s="1314"/>
      <c r="DO14" s="1314"/>
      <c r="DP14" s="1314"/>
      <c r="DQ14" s="1314"/>
      <c r="DR14" s="1314"/>
      <c r="DS14" s="1314"/>
      <c r="DT14" s="1314"/>
      <c r="DU14" s="1314"/>
      <c r="DV14" s="1314"/>
      <c r="DW14" s="1314"/>
      <c r="DX14" s="1314"/>
      <c r="DY14" s="1314"/>
      <c r="DZ14" s="1314"/>
      <c r="EA14" s="1314"/>
      <c r="EB14" s="1314"/>
      <c r="EC14" s="1314"/>
      <c r="ED14" s="1314"/>
      <c r="EE14" s="1314"/>
      <c r="EF14" s="1314"/>
      <c r="EG14" s="1314"/>
      <c r="EH14" s="1314"/>
      <c r="EI14" s="1314"/>
      <c r="EJ14" s="1314"/>
      <c r="EK14" s="1314"/>
      <c r="EL14" s="1314"/>
      <c r="EM14" s="1314"/>
      <c r="EN14" s="1314"/>
      <c r="EO14" s="1314"/>
      <c r="EP14" s="1314"/>
      <c r="EQ14" s="1314"/>
      <c r="ER14" s="1314"/>
      <c r="ES14" s="1314"/>
      <c r="ET14" s="1314"/>
      <c r="EU14" s="1314"/>
      <c r="EV14" s="1314"/>
      <c r="EW14" s="1314"/>
      <c r="EX14" s="1314"/>
      <c r="EY14" s="1314"/>
      <c r="EZ14" s="1314"/>
      <c r="FA14" s="1314"/>
      <c r="FB14" s="1314"/>
      <c r="FC14" s="1314"/>
      <c r="FD14" s="1314"/>
      <c r="FE14" s="1314"/>
      <c r="FF14" s="1314"/>
      <c r="FG14" s="1314"/>
      <c r="FH14" s="1314"/>
      <c r="FI14" s="1314"/>
      <c r="FJ14" s="1314"/>
      <c r="FK14" s="1314"/>
      <c r="FL14" s="1314"/>
      <c r="FM14" s="1314"/>
      <c r="FN14" s="1314"/>
      <c r="FO14" s="1314"/>
      <c r="FP14" s="1314"/>
      <c r="FQ14" s="1314"/>
      <c r="FR14" s="1314"/>
      <c r="FS14" s="1314"/>
      <c r="FT14" s="1314"/>
      <c r="FU14" s="1314"/>
      <c r="FV14" s="1314"/>
      <c r="FW14" s="1314"/>
      <c r="FX14" s="1314"/>
      <c r="FY14" s="1314"/>
      <c r="FZ14" s="1314"/>
      <c r="GA14" s="1314"/>
      <c r="GB14" s="1314"/>
      <c r="GC14" s="1314"/>
      <c r="GD14" s="1314"/>
      <c r="GE14" s="1314"/>
      <c r="GF14" s="1314"/>
      <c r="GG14" s="1314"/>
      <c r="GH14" s="1314"/>
      <c r="GI14" s="1314"/>
      <c r="GJ14" s="1314"/>
      <c r="GK14" s="1314"/>
      <c r="GL14" s="1314"/>
      <c r="GM14" s="1314"/>
      <c r="GN14" s="1314"/>
      <c r="GO14" s="1314"/>
      <c r="GP14" s="1314"/>
      <c r="GQ14" s="1314"/>
      <c r="GR14" s="1314"/>
      <c r="GS14" s="1314"/>
      <c r="GT14" s="1314"/>
      <c r="GU14" s="1314"/>
      <c r="GV14" s="1314"/>
      <c r="GW14" s="1314"/>
      <c r="GX14" s="1314"/>
      <c r="GY14" s="1314"/>
      <c r="GZ14" s="1314"/>
      <c r="HA14" s="1314"/>
      <c r="HB14" s="1314"/>
      <c r="HC14" s="1314"/>
      <c r="HD14" s="1314"/>
      <c r="HE14" s="1314"/>
      <c r="HF14" s="1314"/>
      <c r="HG14" s="1314"/>
      <c r="HH14" s="1314"/>
      <c r="HI14" s="1314"/>
      <c r="HJ14" s="1314"/>
      <c r="HK14" s="1314"/>
      <c r="HL14" s="1314"/>
      <c r="HM14" s="1314"/>
      <c r="HN14" s="1314"/>
      <c r="HO14" s="1314"/>
      <c r="HP14" s="1314"/>
      <c r="HQ14" s="1314"/>
      <c r="HR14" s="1314"/>
      <c r="HS14" s="1314"/>
      <c r="HT14" s="1314"/>
      <c r="HU14" s="1314"/>
      <c r="HV14" s="1314"/>
      <c r="HW14" s="1314"/>
      <c r="HX14" s="1314"/>
      <c r="HY14" s="1314"/>
      <c r="HZ14" s="1314"/>
      <c r="IA14" s="1314"/>
      <c r="IB14" s="1314"/>
      <c r="IC14" s="1314"/>
      <c r="ID14" s="1314"/>
    </row>
    <row r="15" spans="1:238" s="1273" customFormat="1" ht="18.75">
      <c r="A15" s="980" t="s">
        <v>191</v>
      </c>
      <c r="B15" s="1377" t="s">
        <v>95</v>
      </c>
      <c r="C15" s="1343"/>
      <c r="D15" s="1344"/>
      <c r="E15" s="1344"/>
      <c r="F15" s="1378" t="s">
        <v>241</v>
      </c>
      <c r="G15" s="1345">
        <v>1</v>
      </c>
      <c r="H15" s="984">
        <v>30</v>
      </c>
      <c r="I15" s="1346">
        <v>10</v>
      </c>
      <c r="J15" s="1346"/>
      <c r="K15" s="1343"/>
      <c r="L15" s="1343">
        <v>10</v>
      </c>
      <c r="M15" s="1347">
        <v>20</v>
      </c>
      <c r="N15" s="1348"/>
      <c r="O15" s="1348"/>
      <c r="P15" s="1349"/>
      <c r="Q15" s="1380"/>
      <c r="R15" s="1380">
        <v>1</v>
      </c>
      <c r="S15" s="1392"/>
      <c r="T15" s="1314"/>
      <c r="U15" s="1241" t="s">
        <v>258</v>
      </c>
      <c r="V15" s="1241" t="s">
        <v>258</v>
      </c>
      <c r="W15" s="1241" t="s">
        <v>258</v>
      </c>
      <c r="X15" s="1241" t="s">
        <v>258</v>
      </c>
      <c r="Y15" s="1241" t="s">
        <v>257</v>
      </c>
      <c r="Z15" s="1241" t="s">
        <v>258</v>
      </c>
      <c r="AA15" s="1314"/>
      <c r="AB15" s="1314"/>
      <c r="AC15" s="1314"/>
      <c r="AD15" s="1314"/>
      <c r="AE15" s="1314"/>
      <c r="AF15" s="1314"/>
      <c r="AG15" s="1314"/>
      <c r="AH15" s="1314"/>
      <c r="AI15" s="1314"/>
      <c r="AJ15" s="1314"/>
      <c r="AK15" s="1314"/>
      <c r="AL15" s="1314"/>
      <c r="AM15" s="1314"/>
      <c r="AN15" s="1314"/>
      <c r="AO15" s="1314"/>
      <c r="AP15" s="1314"/>
      <c r="AQ15" s="1314"/>
      <c r="AR15" s="1314"/>
      <c r="AS15" s="1314"/>
      <c r="AT15" s="1314"/>
      <c r="AU15" s="1314"/>
      <c r="AV15" s="1314"/>
      <c r="AW15" s="1314"/>
      <c r="AX15" s="1314"/>
      <c r="AY15" s="1314"/>
      <c r="AZ15" s="1314"/>
      <c r="BA15" s="1314"/>
      <c r="BB15" s="1314"/>
      <c r="BC15" s="1314"/>
      <c r="BD15" s="1314"/>
      <c r="BE15" s="1314"/>
      <c r="BF15" s="1314"/>
      <c r="BG15" s="1314"/>
      <c r="BH15" s="1314"/>
      <c r="BI15" s="1314"/>
      <c r="BJ15" s="1314"/>
      <c r="BK15" s="1314"/>
      <c r="BL15" s="1314"/>
      <c r="BM15" s="1314"/>
      <c r="BN15" s="1314"/>
      <c r="BO15" s="1314"/>
      <c r="BP15" s="1314"/>
      <c r="BQ15" s="1314"/>
      <c r="BR15" s="1314"/>
      <c r="BS15" s="1314"/>
      <c r="BT15" s="1314"/>
      <c r="BU15" s="1314"/>
      <c r="BV15" s="1314"/>
      <c r="BW15" s="1314"/>
      <c r="BX15" s="1314"/>
      <c r="BY15" s="1314"/>
      <c r="BZ15" s="1314"/>
      <c r="CA15" s="1314"/>
      <c r="CB15" s="1314"/>
      <c r="CC15" s="1314"/>
      <c r="CD15" s="1314"/>
      <c r="CE15" s="1314"/>
      <c r="CF15" s="1314"/>
      <c r="CG15" s="1314"/>
      <c r="CH15" s="1314"/>
      <c r="CI15" s="1314"/>
      <c r="CJ15" s="1314"/>
      <c r="CK15" s="1314"/>
      <c r="CL15" s="1314"/>
      <c r="CM15" s="1314"/>
      <c r="CN15" s="1314"/>
      <c r="CO15" s="1314"/>
      <c r="CP15" s="1314"/>
      <c r="CQ15" s="1314"/>
      <c r="CR15" s="1314"/>
      <c r="CS15" s="1314"/>
      <c r="CT15" s="1314"/>
      <c r="CU15" s="1314"/>
      <c r="CV15" s="1314"/>
      <c r="CW15" s="1314"/>
      <c r="CX15" s="1314"/>
      <c r="CY15" s="1314"/>
      <c r="CZ15" s="1314"/>
      <c r="DA15" s="1314"/>
      <c r="DB15" s="1314"/>
      <c r="DC15" s="1314"/>
      <c r="DD15" s="1314"/>
      <c r="DE15" s="1314"/>
      <c r="DF15" s="1314"/>
      <c r="DG15" s="1314"/>
      <c r="DH15" s="1314"/>
      <c r="DI15" s="1314"/>
      <c r="DJ15" s="1314"/>
      <c r="DK15" s="1314"/>
      <c r="DL15" s="1314"/>
      <c r="DM15" s="1314"/>
      <c r="DN15" s="1314"/>
      <c r="DO15" s="1314"/>
      <c r="DP15" s="1314"/>
      <c r="DQ15" s="1314"/>
      <c r="DR15" s="1314"/>
      <c r="DS15" s="1314"/>
      <c r="DT15" s="1314"/>
      <c r="DU15" s="1314"/>
      <c r="DV15" s="1314"/>
      <c r="DW15" s="1314"/>
      <c r="DX15" s="1314"/>
      <c r="DY15" s="1314"/>
      <c r="DZ15" s="1314"/>
      <c r="EA15" s="1314"/>
      <c r="EB15" s="1314"/>
      <c r="EC15" s="1314"/>
      <c r="ED15" s="1314"/>
      <c r="EE15" s="1314"/>
      <c r="EF15" s="1314"/>
      <c r="EG15" s="1314"/>
      <c r="EH15" s="1314"/>
      <c r="EI15" s="1314"/>
      <c r="EJ15" s="1314"/>
      <c r="EK15" s="1314"/>
      <c r="EL15" s="1314"/>
      <c r="EM15" s="1314"/>
      <c r="EN15" s="1314"/>
      <c r="EO15" s="1314"/>
      <c r="EP15" s="1314"/>
      <c r="EQ15" s="1314"/>
      <c r="ER15" s="1314"/>
      <c r="ES15" s="1314"/>
      <c r="ET15" s="1314"/>
      <c r="EU15" s="1314"/>
      <c r="EV15" s="1314"/>
      <c r="EW15" s="1314"/>
      <c r="EX15" s="1314"/>
      <c r="EY15" s="1314"/>
      <c r="EZ15" s="1314"/>
      <c r="FA15" s="1314"/>
      <c r="FB15" s="1314"/>
      <c r="FC15" s="1314"/>
      <c r="FD15" s="1314"/>
      <c r="FE15" s="1314"/>
      <c r="FF15" s="1314"/>
      <c r="FG15" s="1314"/>
      <c r="FH15" s="1314"/>
      <c r="FI15" s="1314"/>
      <c r="FJ15" s="1314"/>
      <c r="FK15" s="1314"/>
      <c r="FL15" s="1314"/>
      <c r="FM15" s="1314"/>
      <c r="FN15" s="1314"/>
      <c r="FO15" s="1314"/>
      <c r="FP15" s="1314"/>
      <c r="FQ15" s="1314"/>
      <c r="FR15" s="1314"/>
      <c r="FS15" s="1314"/>
      <c r="FT15" s="1314"/>
      <c r="FU15" s="1314"/>
      <c r="FV15" s="1314"/>
      <c r="FW15" s="1314"/>
      <c r="FX15" s="1314"/>
      <c r="FY15" s="1314"/>
      <c r="FZ15" s="1314"/>
      <c r="GA15" s="1314"/>
      <c r="GB15" s="1314"/>
      <c r="GC15" s="1314"/>
      <c r="GD15" s="1314"/>
      <c r="GE15" s="1314"/>
      <c r="GF15" s="1314"/>
      <c r="GG15" s="1314"/>
      <c r="GH15" s="1314"/>
      <c r="GI15" s="1314"/>
      <c r="GJ15" s="1314"/>
      <c r="GK15" s="1314"/>
      <c r="GL15" s="1314"/>
      <c r="GM15" s="1314"/>
      <c r="GN15" s="1314"/>
      <c r="GO15" s="1314"/>
      <c r="GP15" s="1314"/>
      <c r="GQ15" s="1314"/>
      <c r="GR15" s="1314"/>
      <c r="GS15" s="1314"/>
      <c r="GT15" s="1314"/>
      <c r="GU15" s="1314"/>
      <c r="GV15" s="1314"/>
      <c r="GW15" s="1314"/>
      <c r="GX15" s="1314"/>
      <c r="GY15" s="1314"/>
      <c r="GZ15" s="1314"/>
      <c r="HA15" s="1314"/>
      <c r="HB15" s="1314"/>
      <c r="HC15" s="1314"/>
      <c r="HD15" s="1314"/>
      <c r="HE15" s="1314"/>
      <c r="HF15" s="1314"/>
      <c r="HG15" s="1314"/>
      <c r="HH15" s="1314"/>
      <c r="HI15" s="1314"/>
      <c r="HJ15" s="1314"/>
      <c r="HK15" s="1314"/>
      <c r="HL15" s="1314"/>
      <c r="HM15" s="1314"/>
      <c r="HN15" s="1314"/>
      <c r="HO15" s="1314"/>
      <c r="HP15" s="1314"/>
      <c r="HQ15" s="1314"/>
      <c r="HR15" s="1314"/>
      <c r="HS15" s="1314"/>
      <c r="HT15" s="1314"/>
      <c r="HU15" s="1314"/>
      <c r="HV15" s="1314"/>
      <c r="HW15" s="1314"/>
      <c r="HX15" s="1314"/>
      <c r="HY15" s="1314"/>
      <c r="HZ15" s="1314"/>
      <c r="IA15" s="1314"/>
      <c r="IB15" s="1314"/>
      <c r="IC15" s="1314"/>
      <c r="ID15" s="1314"/>
    </row>
    <row r="16" spans="1:238" s="1273" customFormat="1" ht="18.75">
      <c r="A16" s="980" t="s">
        <v>171</v>
      </c>
      <c r="B16" s="1377" t="s">
        <v>78</v>
      </c>
      <c r="C16" s="984"/>
      <c r="D16" s="1347"/>
      <c r="E16" s="1347"/>
      <c r="F16" s="1215"/>
      <c r="G16" s="1388">
        <v>6</v>
      </c>
      <c r="H16" s="1266">
        <v>180</v>
      </c>
      <c r="I16" s="1371">
        <v>69</v>
      </c>
      <c r="J16" s="1371">
        <v>43</v>
      </c>
      <c r="K16" s="1372">
        <v>26</v>
      </c>
      <c r="L16" s="1372"/>
      <c r="M16" s="1373">
        <v>111</v>
      </c>
      <c r="N16" s="1266"/>
      <c r="O16" s="1266"/>
      <c r="P16" s="1266"/>
      <c r="Q16" s="1266"/>
      <c r="R16" s="1266"/>
      <c r="S16" s="1266"/>
      <c r="T16" s="1314"/>
      <c r="U16" s="1241" t="s">
        <v>258</v>
      </c>
      <c r="V16" s="1241" t="s">
        <v>258</v>
      </c>
      <c r="W16" s="1241" t="s">
        <v>258</v>
      </c>
      <c r="X16" s="1241" t="s">
        <v>258</v>
      </c>
      <c r="Y16" s="1241" t="s">
        <v>257</v>
      </c>
      <c r="Z16" s="1241" t="s">
        <v>257</v>
      </c>
      <c r="AA16" s="1314"/>
      <c r="AB16" s="1314"/>
      <c r="AC16" s="1314"/>
      <c r="AD16" s="1314"/>
      <c r="AE16" s="1314"/>
      <c r="AF16" s="1314"/>
      <c r="AG16" s="1314"/>
      <c r="AH16" s="1314"/>
      <c r="AI16" s="1314"/>
      <c r="AJ16" s="1314"/>
      <c r="AK16" s="1314"/>
      <c r="AL16" s="1314"/>
      <c r="AM16" s="1314"/>
      <c r="AN16" s="1314"/>
      <c r="AO16" s="1314"/>
      <c r="AP16" s="1314"/>
      <c r="AQ16" s="1314"/>
      <c r="AR16" s="1314"/>
      <c r="AS16" s="1314"/>
      <c r="AT16" s="1314"/>
      <c r="AU16" s="1314"/>
      <c r="AV16" s="1314"/>
      <c r="AW16" s="1314"/>
      <c r="AX16" s="1314"/>
      <c r="AY16" s="1314"/>
      <c r="AZ16" s="1314"/>
      <c r="BA16" s="1314"/>
      <c r="BB16" s="1314"/>
      <c r="BC16" s="1314"/>
      <c r="BD16" s="1314"/>
      <c r="BE16" s="1314"/>
      <c r="BF16" s="1314"/>
      <c r="BG16" s="1314"/>
      <c r="BH16" s="1314"/>
      <c r="BI16" s="1314"/>
      <c r="BJ16" s="1314"/>
      <c r="BK16" s="1314"/>
      <c r="BL16" s="1314"/>
      <c r="BM16" s="1314"/>
      <c r="BN16" s="1314"/>
      <c r="BO16" s="1314"/>
      <c r="BP16" s="1314"/>
      <c r="BQ16" s="1314"/>
      <c r="BR16" s="1314"/>
      <c r="BS16" s="1314"/>
      <c r="BT16" s="1314"/>
      <c r="BU16" s="1314"/>
      <c r="BV16" s="1314"/>
      <c r="BW16" s="1314"/>
      <c r="BX16" s="1314"/>
      <c r="BY16" s="1314"/>
      <c r="BZ16" s="1314"/>
      <c r="CA16" s="1314"/>
      <c r="CB16" s="1314"/>
      <c r="CC16" s="1314"/>
      <c r="CD16" s="1314"/>
      <c r="CE16" s="1314"/>
      <c r="CF16" s="1314"/>
      <c r="CG16" s="1314"/>
      <c r="CH16" s="1314"/>
      <c r="CI16" s="1314"/>
      <c r="CJ16" s="1314"/>
      <c r="CK16" s="1314"/>
      <c r="CL16" s="1314"/>
      <c r="CM16" s="1314"/>
      <c r="CN16" s="1314"/>
      <c r="CO16" s="1314"/>
      <c r="CP16" s="1314"/>
      <c r="CQ16" s="1314"/>
      <c r="CR16" s="1314"/>
      <c r="CS16" s="1314"/>
      <c r="CT16" s="1314"/>
      <c r="CU16" s="1314"/>
      <c r="CV16" s="1314"/>
      <c r="CW16" s="1314"/>
      <c r="CX16" s="1314"/>
      <c r="CY16" s="1314"/>
      <c r="CZ16" s="1314"/>
      <c r="DA16" s="1314"/>
      <c r="DB16" s="1314"/>
      <c r="DC16" s="1314"/>
      <c r="DD16" s="1314"/>
      <c r="DE16" s="1314"/>
      <c r="DF16" s="1314"/>
      <c r="DG16" s="1314"/>
      <c r="DH16" s="1314"/>
      <c r="DI16" s="1314"/>
      <c r="DJ16" s="1314"/>
      <c r="DK16" s="1314"/>
      <c r="DL16" s="1314"/>
      <c r="DM16" s="1314"/>
      <c r="DN16" s="1314"/>
      <c r="DO16" s="1314"/>
      <c r="DP16" s="1314"/>
      <c r="DQ16" s="1314"/>
      <c r="DR16" s="1314"/>
      <c r="DS16" s="1314"/>
      <c r="DT16" s="1314"/>
      <c r="DU16" s="1314"/>
      <c r="DV16" s="1314"/>
      <c r="DW16" s="1314"/>
      <c r="DX16" s="1314"/>
      <c r="DY16" s="1314"/>
      <c r="DZ16" s="1314"/>
      <c r="EA16" s="1314"/>
      <c r="EB16" s="1314"/>
      <c r="EC16" s="1314"/>
      <c r="ED16" s="1314"/>
      <c r="EE16" s="1314"/>
      <c r="EF16" s="1314"/>
      <c r="EG16" s="1314"/>
      <c r="EH16" s="1314"/>
      <c r="EI16" s="1314"/>
      <c r="EJ16" s="1314"/>
      <c r="EK16" s="1314"/>
      <c r="EL16" s="1314"/>
      <c r="EM16" s="1314"/>
      <c r="EN16" s="1314"/>
      <c r="EO16" s="1314"/>
      <c r="EP16" s="1314"/>
      <c r="EQ16" s="1314"/>
      <c r="ER16" s="1314"/>
      <c r="ES16" s="1314"/>
      <c r="ET16" s="1314"/>
      <c r="EU16" s="1314"/>
      <c r="EV16" s="1314"/>
      <c r="EW16" s="1314"/>
      <c r="EX16" s="1314"/>
      <c r="EY16" s="1314"/>
      <c r="EZ16" s="1314"/>
      <c r="FA16" s="1314"/>
      <c r="FB16" s="1314"/>
      <c r="FC16" s="1314"/>
      <c r="FD16" s="1314"/>
      <c r="FE16" s="1314"/>
      <c r="FF16" s="1314"/>
      <c r="FG16" s="1314"/>
      <c r="FH16" s="1314"/>
      <c r="FI16" s="1314"/>
      <c r="FJ16" s="1314"/>
      <c r="FK16" s="1314"/>
      <c r="FL16" s="1314"/>
      <c r="FM16" s="1314"/>
      <c r="FN16" s="1314"/>
      <c r="FO16" s="1314"/>
      <c r="FP16" s="1314"/>
      <c r="FQ16" s="1314"/>
      <c r="FR16" s="1314"/>
      <c r="FS16" s="1314"/>
      <c r="FT16" s="1314"/>
      <c r="FU16" s="1314"/>
      <c r="FV16" s="1314"/>
      <c r="FW16" s="1314"/>
      <c r="FX16" s="1314"/>
      <c r="FY16" s="1314"/>
      <c r="FZ16" s="1314"/>
      <c r="GA16" s="1314"/>
      <c r="GB16" s="1314"/>
      <c r="GC16" s="1314"/>
      <c r="GD16" s="1314"/>
      <c r="GE16" s="1314"/>
      <c r="GF16" s="1314"/>
      <c r="GG16" s="1314"/>
      <c r="GH16" s="1314"/>
      <c r="GI16" s="1314"/>
      <c r="GJ16" s="1314"/>
      <c r="GK16" s="1314"/>
      <c r="GL16" s="1314"/>
      <c r="GM16" s="1314"/>
      <c r="GN16" s="1314"/>
      <c r="GO16" s="1314"/>
      <c r="GP16" s="1314"/>
      <c r="GQ16" s="1314"/>
      <c r="GR16" s="1314"/>
      <c r="GS16" s="1314"/>
      <c r="GT16" s="1314"/>
      <c r="GU16" s="1314"/>
      <c r="GV16" s="1314"/>
      <c r="GW16" s="1314"/>
      <c r="GX16" s="1314"/>
      <c r="GY16" s="1314"/>
      <c r="GZ16" s="1314"/>
      <c r="HA16" s="1314"/>
      <c r="HB16" s="1314"/>
      <c r="HC16" s="1314"/>
      <c r="HD16" s="1314"/>
      <c r="HE16" s="1314"/>
      <c r="HF16" s="1314"/>
      <c r="HG16" s="1314"/>
      <c r="HH16" s="1314"/>
      <c r="HI16" s="1314"/>
      <c r="HJ16" s="1314"/>
      <c r="HK16" s="1314"/>
      <c r="HL16" s="1314"/>
      <c r="HM16" s="1314"/>
      <c r="HN16" s="1314"/>
      <c r="HO16" s="1314"/>
      <c r="HP16" s="1314"/>
      <c r="HQ16" s="1314"/>
      <c r="HR16" s="1314"/>
      <c r="HS16" s="1314"/>
      <c r="HT16" s="1314"/>
      <c r="HU16" s="1314"/>
      <c r="HV16" s="1314"/>
      <c r="HW16" s="1314"/>
      <c r="HX16" s="1314"/>
      <c r="HY16" s="1314"/>
      <c r="HZ16" s="1314"/>
      <c r="IA16" s="1314"/>
      <c r="IB16" s="1314"/>
      <c r="IC16" s="1314"/>
      <c r="ID16" s="1314"/>
    </row>
    <row r="17" spans="1:238" s="1273" customFormat="1" ht="18.75">
      <c r="A17" s="980" t="s">
        <v>172</v>
      </c>
      <c r="B17" s="1241" t="s">
        <v>71</v>
      </c>
      <c r="C17" s="984"/>
      <c r="D17" s="1347" t="s">
        <v>241</v>
      </c>
      <c r="E17" s="1347"/>
      <c r="F17" s="1215"/>
      <c r="G17" s="1390">
        <v>4</v>
      </c>
      <c r="H17" s="984">
        <v>120</v>
      </c>
      <c r="I17" s="1346">
        <v>45</v>
      </c>
      <c r="J17" s="1346">
        <v>27</v>
      </c>
      <c r="K17" s="1343">
        <v>18</v>
      </c>
      <c r="L17" s="1343"/>
      <c r="M17" s="1347">
        <v>75</v>
      </c>
      <c r="N17" s="984"/>
      <c r="O17" s="984"/>
      <c r="P17" s="984"/>
      <c r="Q17" s="984"/>
      <c r="R17" s="984">
        <v>5</v>
      </c>
      <c r="S17" s="984"/>
      <c r="T17" s="1314"/>
      <c r="U17" s="1241" t="s">
        <v>258</v>
      </c>
      <c r="V17" s="1241" t="s">
        <v>258</v>
      </c>
      <c r="W17" s="1241" t="s">
        <v>258</v>
      </c>
      <c r="X17" s="1241" t="s">
        <v>258</v>
      </c>
      <c r="Y17" s="1241" t="s">
        <v>257</v>
      </c>
      <c r="Z17" s="1241" t="s">
        <v>258</v>
      </c>
      <c r="AA17" s="1314"/>
      <c r="AB17" s="1314"/>
      <c r="AC17" s="1314"/>
      <c r="AD17" s="1314"/>
      <c r="AE17" s="1314"/>
      <c r="AF17" s="1314"/>
      <c r="AG17" s="1314"/>
      <c r="AH17" s="1314"/>
      <c r="AI17" s="1314"/>
      <c r="AJ17" s="1314"/>
      <c r="AK17" s="1314"/>
      <c r="AL17" s="1314"/>
      <c r="AM17" s="1314"/>
      <c r="AN17" s="1314"/>
      <c r="AO17" s="1314"/>
      <c r="AP17" s="1314"/>
      <c r="AQ17" s="1314"/>
      <c r="AR17" s="1314"/>
      <c r="AS17" s="1314"/>
      <c r="AT17" s="1314"/>
      <c r="AU17" s="1314"/>
      <c r="AV17" s="1314"/>
      <c r="AW17" s="1314"/>
      <c r="AX17" s="1314"/>
      <c r="AY17" s="1314"/>
      <c r="AZ17" s="1314"/>
      <c r="BA17" s="1314"/>
      <c r="BB17" s="1314"/>
      <c r="BC17" s="1314"/>
      <c r="BD17" s="1314"/>
      <c r="BE17" s="1314"/>
      <c r="BF17" s="1314"/>
      <c r="BG17" s="1314"/>
      <c r="BH17" s="1314"/>
      <c r="BI17" s="1314"/>
      <c r="BJ17" s="1314"/>
      <c r="BK17" s="1314"/>
      <c r="BL17" s="1314"/>
      <c r="BM17" s="1314"/>
      <c r="BN17" s="1314"/>
      <c r="BO17" s="1314"/>
      <c r="BP17" s="1314"/>
      <c r="BQ17" s="1314"/>
      <c r="BR17" s="1314"/>
      <c r="BS17" s="1314"/>
      <c r="BT17" s="1314"/>
      <c r="BU17" s="1314"/>
      <c r="BV17" s="1314"/>
      <c r="BW17" s="1314"/>
      <c r="BX17" s="1314"/>
      <c r="BY17" s="1314"/>
      <c r="BZ17" s="1314"/>
      <c r="CA17" s="1314"/>
      <c r="CB17" s="1314"/>
      <c r="CC17" s="1314"/>
      <c r="CD17" s="1314"/>
      <c r="CE17" s="1314"/>
      <c r="CF17" s="1314"/>
      <c r="CG17" s="1314"/>
      <c r="CH17" s="1314"/>
      <c r="CI17" s="1314"/>
      <c r="CJ17" s="1314"/>
      <c r="CK17" s="1314"/>
      <c r="CL17" s="1314"/>
      <c r="CM17" s="1314"/>
      <c r="CN17" s="1314"/>
      <c r="CO17" s="1314"/>
      <c r="CP17" s="1314"/>
      <c r="CQ17" s="1314"/>
      <c r="CR17" s="1314"/>
      <c r="CS17" s="1314"/>
      <c r="CT17" s="1314"/>
      <c r="CU17" s="1314"/>
      <c r="CV17" s="1314"/>
      <c r="CW17" s="1314"/>
      <c r="CX17" s="1314"/>
      <c r="CY17" s="1314"/>
      <c r="CZ17" s="1314"/>
      <c r="DA17" s="1314"/>
      <c r="DB17" s="1314"/>
      <c r="DC17" s="1314"/>
      <c r="DD17" s="1314"/>
      <c r="DE17" s="1314"/>
      <c r="DF17" s="1314"/>
      <c r="DG17" s="1314"/>
      <c r="DH17" s="1314"/>
      <c r="DI17" s="1314"/>
      <c r="DJ17" s="1314"/>
      <c r="DK17" s="1314"/>
      <c r="DL17" s="1314"/>
      <c r="DM17" s="1314"/>
      <c r="DN17" s="1314"/>
      <c r="DO17" s="1314"/>
      <c r="DP17" s="1314"/>
      <c r="DQ17" s="1314"/>
      <c r="DR17" s="1314"/>
      <c r="DS17" s="1314"/>
      <c r="DT17" s="1314"/>
      <c r="DU17" s="1314"/>
      <c r="DV17" s="1314"/>
      <c r="DW17" s="1314"/>
      <c r="DX17" s="1314"/>
      <c r="DY17" s="1314"/>
      <c r="DZ17" s="1314"/>
      <c r="EA17" s="1314"/>
      <c r="EB17" s="1314"/>
      <c r="EC17" s="1314"/>
      <c r="ED17" s="1314"/>
      <c r="EE17" s="1314"/>
      <c r="EF17" s="1314"/>
      <c r="EG17" s="1314"/>
      <c r="EH17" s="1314"/>
      <c r="EI17" s="1314"/>
      <c r="EJ17" s="1314"/>
      <c r="EK17" s="1314"/>
      <c r="EL17" s="1314"/>
      <c r="EM17" s="1314"/>
      <c r="EN17" s="1314"/>
      <c r="EO17" s="1314"/>
      <c r="EP17" s="1314"/>
      <c r="EQ17" s="1314"/>
      <c r="ER17" s="1314"/>
      <c r="ES17" s="1314"/>
      <c r="ET17" s="1314"/>
      <c r="EU17" s="1314"/>
      <c r="EV17" s="1314"/>
      <c r="EW17" s="1314"/>
      <c r="EX17" s="1314"/>
      <c r="EY17" s="1314"/>
      <c r="EZ17" s="1314"/>
      <c r="FA17" s="1314"/>
      <c r="FB17" s="1314"/>
      <c r="FC17" s="1314"/>
      <c r="FD17" s="1314"/>
      <c r="FE17" s="1314"/>
      <c r="FF17" s="1314"/>
      <c r="FG17" s="1314"/>
      <c r="FH17" s="1314"/>
      <c r="FI17" s="1314"/>
      <c r="FJ17" s="1314"/>
      <c r="FK17" s="1314"/>
      <c r="FL17" s="1314"/>
      <c r="FM17" s="1314"/>
      <c r="FN17" s="1314"/>
      <c r="FO17" s="1314"/>
      <c r="FP17" s="1314"/>
      <c r="FQ17" s="1314"/>
      <c r="FR17" s="1314"/>
      <c r="FS17" s="1314"/>
      <c r="FT17" s="1314"/>
      <c r="FU17" s="1314"/>
      <c r="FV17" s="1314"/>
      <c r="FW17" s="1314"/>
      <c r="FX17" s="1314"/>
      <c r="FY17" s="1314"/>
      <c r="FZ17" s="1314"/>
      <c r="GA17" s="1314"/>
      <c r="GB17" s="1314"/>
      <c r="GC17" s="1314"/>
      <c r="GD17" s="1314"/>
      <c r="GE17" s="1314"/>
      <c r="GF17" s="1314"/>
      <c r="GG17" s="1314"/>
      <c r="GH17" s="1314"/>
      <c r="GI17" s="1314"/>
      <c r="GJ17" s="1314"/>
      <c r="GK17" s="1314"/>
      <c r="GL17" s="1314"/>
      <c r="GM17" s="1314"/>
      <c r="GN17" s="1314"/>
      <c r="GO17" s="1314"/>
      <c r="GP17" s="1314"/>
      <c r="GQ17" s="1314"/>
      <c r="GR17" s="1314"/>
      <c r="GS17" s="1314"/>
      <c r="GT17" s="1314"/>
      <c r="GU17" s="1314"/>
      <c r="GV17" s="1314"/>
      <c r="GW17" s="1314"/>
      <c r="GX17" s="1314"/>
      <c r="GY17" s="1314"/>
      <c r="GZ17" s="1314"/>
      <c r="HA17" s="1314"/>
      <c r="HB17" s="1314"/>
      <c r="HC17" s="1314"/>
      <c r="HD17" s="1314"/>
      <c r="HE17" s="1314"/>
      <c r="HF17" s="1314"/>
      <c r="HG17" s="1314"/>
      <c r="HH17" s="1314"/>
      <c r="HI17" s="1314"/>
      <c r="HJ17" s="1314"/>
      <c r="HK17" s="1314"/>
      <c r="HL17" s="1314"/>
      <c r="HM17" s="1314"/>
      <c r="HN17" s="1314"/>
      <c r="HO17" s="1314"/>
      <c r="HP17" s="1314"/>
      <c r="HQ17" s="1314"/>
      <c r="HR17" s="1314"/>
      <c r="HS17" s="1314"/>
      <c r="HT17" s="1314"/>
      <c r="HU17" s="1314"/>
      <c r="HV17" s="1314"/>
      <c r="HW17" s="1314"/>
      <c r="HX17" s="1314"/>
      <c r="HY17" s="1314"/>
      <c r="HZ17" s="1314"/>
      <c r="IA17" s="1314"/>
      <c r="IB17" s="1314"/>
      <c r="IC17" s="1314"/>
      <c r="ID17" s="1314"/>
    </row>
    <row r="18" spans="1:238" s="1273" customFormat="1" ht="37.5">
      <c r="A18" s="980" t="s">
        <v>175</v>
      </c>
      <c r="B18" s="1377" t="s">
        <v>85</v>
      </c>
      <c r="C18" s="984"/>
      <c r="D18" s="1347"/>
      <c r="E18" s="1347"/>
      <c r="F18" s="1215"/>
      <c r="G18" s="1390">
        <v>5</v>
      </c>
      <c r="H18" s="984">
        <v>150</v>
      </c>
      <c r="I18" s="1346"/>
      <c r="J18" s="1346"/>
      <c r="K18" s="1343"/>
      <c r="L18" s="1343"/>
      <c r="M18" s="1347"/>
      <c r="N18" s="984"/>
      <c r="O18" s="1363"/>
      <c r="P18" s="1387"/>
      <c r="Q18" s="1387"/>
      <c r="R18" s="1387"/>
      <c r="S18" s="1380"/>
      <c r="T18" s="1314"/>
      <c r="U18" s="1241" t="s">
        <v>258</v>
      </c>
      <c r="V18" s="1241" t="s">
        <v>258</v>
      </c>
      <c r="W18" s="1241" t="s">
        <v>258</v>
      </c>
      <c r="X18" s="1241" t="s">
        <v>258</v>
      </c>
      <c r="Y18" s="1241" t="s">
        <v>257</v>
      </c>
      <c r="Z18" s="1241" t="s">
        <v>258</v>
      </c>
      <c r="AA18" s="1314"/>
      <c r="AB18" s="1314"/>
      <c r="AC18" s="1314"/>
      <c r="AD18" s="1314"/>
      <c r="AE18" s="1314"/>
      <c r="AF18" s="1314"/>
      <c r="AG18" s="1314"/>
      <c r="AH18" s="1314"/>
      <c r="AI18" s="1314"/>
      <c r="AJ18" s="1314"/>
      <c r="AK18" s="1314"/>
      <c r="AL18" s="1314"/>
      <c r="AM18" s="1314"/>
      <c r="AN18" s="1314"/>
      <c r="AO18" s="1314"/>
      <c r="AP18" s="1314"/>
      <c r="AQ18" s="1314"/>
      <c r="AR18" s="1314"/>
      <c r="AS18" s="1314"/>
      <c r="AT18" s="1314"/>
      <c r="AU18" s="1314"/>
      <c r="AV18" s="1314"/>
      <c r="AW18" s="1314"/>
      <c r="AX18" s="1314"/>
      <c r="AY18" s="1314"/>
      <c r="AZ18" s="1314"/>
      <c r="BA18" s="1314"/>
      <c r="BB18" s="1314"/>
      <c r="BC18" s="1314"/>
      <c r="BD18" s="1314"/>
      <c r="BE18" s="1314"/>
      <c r="BF18" s="1314"/>
      <c r="BG18" s="1314"/>
      <c r="BH18" s="1314"/>
      <c r="BI18" s="1314"/>
      <c r="BJ18" s="1314"/>
      <c r="BK18" s="1314"/>
      <c r="BL18" s="1314"/>
      <c r="BM18" s="1314"/>
      <c r="BN18" s="1314"/>
      <c r="BO18" s="1314"/>
      <c r="BP18" s="1314"/>
      <c r="BQ18" s="1314"/>
      <c r="BR18" s="1314"/>
      <c r="BS18" s="1314"/>
      <c r="BT18" s="1314"/>
      <c r="BU18" s="1314"/>
      <c r="BV18" s="1314"/>
      <c r="BW18" s="1314"/>
      <c r="BX18" s="1314"/>
      <c r="BY18" s="1314"/>
      <c r="BZ18" s="1314"/>
      <c r="CA18" s="1314"/>
      <c r="CB18" s="1314"/>
      <c r="CC18" s="1314"/>
      <c r="CD18" s="1314"/>
      <c r="CE18" s="1314"/>
      <c r="CF18" s="1314"/>
      <c r="CG18" s="1314"/>
      <c r="CH18" s="1314"/>
      <c r="CI18" s="1314"/>
      <c r="CJ18" s="1314"/>
      <c r="CK18" s="1314"/>
      <c r="CL18" s="1314"/>
      <c r="CM18" s="1314"/>
      <c r="CN18" s="1314"/>
      <c r="CO18" s="1314"/>
      <c r="CP18" s="1314"/>
      <c r="CQ18" s="1314"/>
      <c r="CR18" s="1314"/>
      <c r="CS18" s="1314"/>
      <c r="CT18" s="1314"/>
      <c r="CU18" s="1314"/>
      <c r="CV18" s="1314"/>
      <c r="CW18" s="1314"/>
      <c r="CX18" s="1314"/>
      <c r="CY18" s="1314"/>
      <c r="CZ18" s="1314"/>
      <c r="DA18" s="1314"/>
      <c r="DB18" s="1314"/>
      <c r="DC18" s="1314"/>
      <c r="DD18" s="1314"/>
      <c r="DE18" s="1314"/>
      <c r="DF18" s="1314"/>
      <c r="DG18" s="1314"/>
      <c r="DH18" s="1314"/>
      <c r="DI18" s="1314"/>
      <c r="DJ18" s="1314"/>
      <c r="DK18" s="1314"/>
      <c r="DL18" s="1314"/>
      <c r="DM18" s="1314"/>
      <c r="DN18" s="1314"/>
      <c r="DO18" s="1314"/>
      <c r="DP18" s="1314"/>
      <c r="DQ18" s="1314"/>
      <c r="DR18" s="1314"/>
      <c r="DS18" s="1314"/>
      <c r="DT18" s="1314"/>
      <c r="DU18" s="1314"/>
      <c r="DV18" s="1314"/>
      <c r="DW18" s="1314"/>
      <c r="DX18" s="1314"/>
      <c r="DY18" s="1314"/>
      <c r="DZ18" s="1314"/>
      <c r="EA18" s="1314"/>
      <c r="EB18" s="1314"/>
      <c r="EC18" s="1314"/>
      <c r="ED18" s="1314"/>
      <c r="EE18" s="1314"/>
      <c r="EF18" s="1314"/>
      <c r="EG18" s="1314"/>
      <c r="EH18" s="1314"/>
      <c r="EI18" s="1314"/>
      <c r="EJ18" s="1314"/>
      <c r="EK18" s="1314"/>
      <c r="EL18" s="1314"/>
      <c r="EM18" s="1314"/>
      <c r="EN18" s="1314"/>
      <c r="EO18" s="1314"/>
      <c r="EP18" s="1314"/>
      <c r="EQ18" s="1314"/>
      <c r="ER18" s="1314"/>
      <c r="ES18" s="1314"/>
      <c r="ET18" s="1314"/>
      <c r="EU18" s="1314"/>
      <c r="EV18" s="1314"/>
      <c r="EW18" s="1314"/>
      <c r="EX18" s="1314"/>
      <c r="EY18" s="1314"/>
      <c r="EZ18" s="1314"/>
      <c r="FA18" s="1314"/>
      <c r="FB18" s="1314"/>
      <c r="FC18" s="1314"/>
      <c r="FD18" s="1314"/>
      <c r="FE18" s="1314"/>
      <c r="FF18" s="1314"/>
      <c r="FG18" s="1314"/>
      <c r="FH18" s="1314"/>
      <c r="FI18" s="1314"/>
      <c r="FJ18" s="1314"/>
      <c r="FK18" s="1314"/>
      <c r="FL18" s="1314"/>
      <c r="FM18" s="1314"/>
      <c r="FN18" s="1314"/>
      <c r="FO18" s="1314"/>
      <c r="FP18" s="1314"/>
      <c r="FQ18" s="1314"/>
      <c r="FR18" s="1314"/>
      <c r="FS18" s="1314"/>
      <c r="FT18" s="1314"/>
      <c r="FU18" s="1314"/>
      <c r="FV18" s="1314"/>
      <c r="FW18" s="1314"/>
      <c r="FX18" s="1314"/>
      <c r="FY18" s="1314"/>
      <c r="FZ18" s="1314"/>
      <c r="GA18" s="1314"/>
      <c r="GB18" s="1314"/>
      <c r="GC18" s="1314"/>
      <c r="GD18" s="1314"/>
      <c r="GE18" s="1314"/>
      <c r="GF18" s="1314"/>
      <c r="GG18" s="1314"/>
      <c r="GH18" s="1314"/>
      <c r="GI18" s="1314"/>
      <c r="GJ18" s="1314"/>
      <c r="GK18" s="1314"/>
      <c r="GL18" s="1314"/>
      <c r="GM18" s="1314"/>
      <c r="GN18" s="1314"/>
      <c r="GO18" s="1314"/>
      <c r="GP18" s="1314"/>
      <c r="GQ18" s="1314"/>
      <c r="GR18" s="1314"/>
      <c r="GS18" s="1314"/>
      <c r="GT18" s="1314"/>
      <c r="GU18" s="1314"/>
      <c r="GV18" s="1314"/>
      <c r="GW18" s="1314"/>
      <c r="GX18" s="1314"/>
      <c r="GY18" s="1314"/>
      <c r="GZ18" s="1314"/>
      <c r="HA18" s="1314"/>
      <c r="HB18" s="1314"/>
      <c r="HC18" s="1314"/>
      <c r="HD18" s="1314"/>
      <c r="HE18" s="1314"/>
      <c r="HF18" s="1314"/>
      <c r="HG18" s="1314"/>
      <c r="HH18" s="1314"/>
      <c r="HI18" s="1314"/>
      <c r="HJ18" s="1314"/>
      <c r="HK18" s="1314"/>
      <c r="HL18" s="1314"/>
      <c r="HM18" s="1314"/>
      <c r="HN18" s="1314"/>
      <c r="HO18" s="1314"/>
      <c r="HP18" s="1314"/>
      <c r="HQ18" s="1314"/>
      <c r="HR18" s="1314"/>
      <c r="HS18" s="1314"/>
      <c r="HT18" s="1314"/>
      <c r="HU18" s="1314"/>
      <c r="HV18" s="1314"/>
      <c r="HW18" s="1314"/>
      <c r="HX18" s="1314"/>
      <c r="HY18" s="1314"/>
      <c r="HZ18" s="1314"/>
      <c r="IA18" s="1314"/>
      <c r="IB18" s="1314"/>
      <c r="IC18" s="1314"/>
      <c r="ID18" s="1314"/>
    </row>
    <row r="19" spans="1:238" s="1273" customFormat="1" ht="18.75">
      <c r="A19" s="1381" t="s">
        <v>235</v>
      </c>
      <c r="B19" s="1394" t="s">
        <v>71</v>
      </c>
      <c r="C19" s="1266"/>
      <c r="D19" s="1373" t="s">
        <v>241</v>
      </c>
      <c r="E19" s="1373"/>
      <c r="F19" s="1283"/>
      <c r="G19" s="1388">
        <v>4</v>
      </c>
      <c r="H19" s="1266">
        <v>120</v>
      </c>
      <c r="I19" s="1371">
        <v>45</v>
      </c>
      <c r="J19" s="1371">
        <v>27</v>
      </c>
      <c r="K19" s="1372">
        <v>18</v>
      </c>
      <c r="L19" s="1372"/>
      <c r="M19" s="1373">
        <v>75</v>
      </c>
      <c r="N19" s="1266"/>
      <c r="O19" s="1266"/>
      <c r="P19" s="1376"/>
      <c r="Q19" s="1376"/>
      <c r="R19" s="1376">
        <v>5</v>
      </c>
      <c r="S19" s="1376"/>
      <c r="T19" s="1384"/>
      <c r="U19" s="1241" t="s">
        <v>258</v>
      </c>
      <c r="V19" s="1241" t="s">
        <v>258</v>
      </c>
      <c r="W19" s="1241" t="s">
        <v>258</v>
      </c>
      <c r="X19" s="1241" t="s">
        <v>258</v>
      </c>
      <c r="Y19" s="1241" t="s">
        <v>257</v>
      </c>
      <c r="Z19" s="1241" t="s">
        <v>258</v>
      </c>
      <c r="AA19" s="1384"/>
      <c r="AB19" s="1384"/>
      <c r="AC19" s="1384"/>
      <c r="AD19" s="1384"/>
      <c r="AE19" s="1384"/>
      <c r="AF19" s="1384"/>
      <c r="AG19" s="1384"/>
      <c r="AH19" s="1384"/>
      <c r="AI19" s="1384"/>
      <c r="AJ19" s="1384"/>
      <c r="AK19" s="1384"/>
      <c r="AL19" s="1384"/>
      <c r="AM19" s="1384"/>
      <c r="AN19" s="1384"/>
      <c r="AO19" s="1384"/>
      <c r="AP19" s="1384"/>
      <c r="AQ19" s="1384"/>
      <c r="AR19" s="1384"/>
      <c r="AS19" s="1384"/>
      <c r="AT19" s="1384"/>
      <c r="AU19" s="1384"/>
      <c r="AV19" s="1384"/>
      <c r="AW19" s="1384"/>
      <c r="AX19" s="1384"/>
      <c r="AY19" s="1384"/>
      <c r="AZ19" s="1384"/>
      <c r="BA19" s="1384"/>
      <c r="BB19" s="1384"/>
      <c r="BC19" s="1384"/>
      <c r="BD19" s="1384"/>
      <c r="BE19" s="1384"/>
      <c r="BF19" s="1384"/>
      <c r="BG19" s="1384"/>
      <c r="BH19" s="1384"/>
      <c r="BI19" s="1384"/>
      <c r="BJ19" s="1384"/>
      <c r="BK19" s="1384"/>
      <c r="BL19" s="1384"/>
      <c r="BM19" s="1384"/>
      <c r="BN19" s="1384"/>
      <c r="BO19" s="1384"/>
      <c r="BP19" s="1384"/>
      <c r="BQ19" s="1384"/>
      <c r="BR19" s="1384"/>
      <c r="BS19" s="1384"/>
      <c r="BT19" s="1384"/>
      <c r="BU19" s="1384"/>
      <c r="BV19" s="1384"/>
      <c r="BW19" s="1384"/>
      <c r="BX19" s="1384"/>
      <c r="BY19" s="1384"/>
      <c r="BZ19" s="1384"/>
      <c r="CA19" s="1384"/>
      <c r="CB19" s="1384"/>
      <c r="CC19" s="1384"/>
      <c r="CD19" s="1384"/>
      <c r="CE19" s="1384"/>
      <c r="CF19" s="1384"/>
      <c r="CG19" s="1384"/>
      <c r="CH19" s="1384"/>
      <c r="CI19" s="1384"/>
      <c r="CJ19" s="1384"/>
      <c r="CK19" s="1384"/>
      <c r="CL19" s="1384"/>
      <c r="CM19" s="1384"/>
      <c r="CN19" s="1384"/>
      <c r="CO19" s="1384"/>
      <c r="CP19" s="1384"/>
      <c r="CQ19" s="1384"/>
      <c r="CR19" s="1384"/>
      <c r="CS19" s="1384"/>
      <c r="CT19" s="1384"/>
      <c r="CU19" s="1384"/>
      <c r="CV19" s="1384"/>
      <c r="CW19" s="1384"/>
      <c r="CX19" s="1384"/>
      <c r="CY19" s="1384"/>
      <c r="CZ19" s="1384"/>
      <c r="DA19" s="1384"/>
      <c r="DB19" s="1384"/>
      <c r="DC19" s="1384"/>
      <c r="DD19" s="1384"/>
      <c r="DE19" s="1384"/>
      <c r="DF19" s="1384"/>
      <c r="DG19" s="1384"/>
      <c r="DH19" s="1384"/>
      <c r="DI19" s="1384"/>
      <c r="DJ19" s="1384"/>
      <c r="DK19" s="1384"/>
      <c r="DL19" s="1384"/>
      <c r="DM19" s="1384"/>
      <c r="DN19" s="1384"/>
      <c r="DO19" s="1384"/>
      <c r="DP19" s="1384"/>
      <c r="DQ19" s="1384"/>
      <c r="DR19" s="1384"/>
      <c r="DS19" s="1384"/>
      <c r="DT19" s="1384"/>
      <c r="DU19" s="1384"/>
      <c r="DV19" s="1384"/>
      <c r="DW19" s="1384"/>
      <c r="DX19" s="1384"/>
      <c r="DY19" s="1384"/>
      <c r="DZ19" s="1384"/>
      <c r="EA19" s="1384"/>
      <c r="EB19" s="1384"/>
      <c r="EC19" s="1384"/>
      <c r="ED19" s="1384"/>
      <c r="EE19" s="1384"/>
      <c r="EF19" s="1384"/>
      <c r="EG19" s="1384"/>
      <c r="EH19" s="1384"/>
      <c r="EI19" s="1384"/>
      <c r="EJ19" s="1384"/>
      <c r="EK19" s="1384"/>
      <c r="EL19" s="1384"/>
      <c r="EM19" s="1384"/>
      <c r="EN19" s="1384"/>
      <c r="EO19" s="1384"/>
      <c r="EP19" s="1384"/>
      <c r="EQ19" s="1384"/>
      <c r="ER19" s="1384"/>
      <c r="ES19" s="1384"/>
      <c r="ET19" s="1384"/>
      <c r="EU19" s="1384"/>
      <c r="EV19" s="1384"/>
      <c r="EW19" s="1384"/>
      <c r="EX19" s="1384"/>
      <c r="EY19" s="1384"/>
      <c r="EZ19" s="1384"/>
      <c r="FA19" s="1384"/>
      <c r="FB19" s="1384"/>
      <c r="FC19" s="1384"/>
      <c r="FD19" s="1384"/>
      <c r="FE19" s="1384"/>
      <c r="FF19" s="1384"/>
      <c r="FG19" s="1384"/>
      <c r="FH19" s="1384"/>
      <c r="FI19" s="1384"/>
      <c r="FJ19" s="1384"/>
      <c r="FK19" s="1384"/>
      <c r="FL19" s="1384"/>
      <c r="FM19" s="1384"/>
      <c r="FN19" s="1384"/>
      <c r="FO19" s="1384"/>
      <c r="FP19" s="1384"/>
      <c r="FQ19" s="1384"/>
      <c r="FR19" s="1384"/>
      <c r="FS19" s="1384"/>
      <c r="FT19" s="1384"/>
      <c r="FU19" s="1384"/>
      <c r="FV19" s="1384"/>
      <c r="FW19" s="1384"/>
      <c r="FX19" s="1384"/>
      <c r="FY19" s="1384"/>
      <c r="FZ19" s="1384"/>
      <c r="GA19" s="1384"/>
      <c r="GB19" s="1384"/>
      <c r="GC19" s="1384"/>
      <c r="GD19" s="1384"/>
      <c r="GE19" s="1384"/>
      <c r="GF19" s="1384"/>
      <c r="GG19" s="1384"/>
      <c r="GH19" s="1384"/>
      <c r="GI19" s="1384"/>
      <c r="GJ19" s="1384"/>
      <c r="GK19" s="1384"/>
      <c r="GL19" s="1384"/>
      <c r="GM19" s="1384"/>
      <c r="GN19" s="1384"/>
      <c r="GO19" s="1384"/>
      <c r="GP19" s="1384"/>
      <c r="GQ19" s="1384"/>
      <c r="GR19" s="1384"/>
      <c r="GS19" s="1384"/>
      <c r="GT19" s="1384"/>
      <c r="GU19" s="1384"/>
      <c r="GV19" s="1384"/>
      <c r="GW19" s="1384"/>
      <c r="GX19" s="1384"/>
      <c r="GY19" s="1384"/>
      <c r="GZ19" s="1384"/>
      <c r="HA19" s="1384"/>
      <c r="HB19" s="1384"/>
      <c r="HC19" s="1384"/>
      <c r="HD19" s="1384"/>
      <c r="HE19" s="1384"/>
      <c r="HF19" s="1384"/>
      <c r="HG19" s="1384"/>
      <c r="HH19" s="1384"/>
      <c r="HI19" s="1384"/>
      <c r="HJ19" s="1384"/>
      <c r="HK19" s="1384"/>
      <c r="HL19" s="1384"/>
      <c r="HM19" s="1384"/>
      <c r="HN19" s="1384"/>
      <c r="HO19" s="1384"/>
      <c r="HP19" s="1384"/>
      <c r="HQ19" s="1384"/>
      <c r="HR19" s="1384"/>
      <c r="HS19" s="1384"/>
      <c r="HT19" s="1384"/>
      <c r="HU19" s="1384"/>
      <c r="HV19" s="1384"/>
      <c r="HW19" s="1384"/>
      <c r="HX19" s="1384"/>
      <c r="HY19" s="1384"/>
      <c r="HZ19" s="1384"/>
      <c r="IA19" s="1384"/>
      <c r="IB19" s="1384"/>
      <c r="IC19" s="1384"/>
      <c r="ID19" s="1384"/>
    </row>
    <row r="20" spans="1:238" s="1273" customFormat="1" ht="37.5">
      <c r="A20" s="980"/>
      <c r="B20" s="1377" t="s">
        <v>205</v>
      </c>
      <c r="C20" s="984"/>
      <c r="D20" s="984"/>
      <c r="E20" s="984"/>
      <c r="F20" s="1215"/>
      <c r="G20" s="1390">
        <v>0.5</v>
      </c>
      <c r="H20" s="984">
        <v>15</v>
      </c>
      <c r="I20" s="1346">
        <v>9</v>
      </c>
      <c r="J20" s="1346"/>
      <c r="K20" s="1343"/>
      <c r="L20" s="1343">
        <v>9</v>
      </c>
      <c r="M20" s="1347">
        <v>6</v>
      </c>
      <c r="N20" s="984"/>
      <c r="O20" s="984"/>
      <c r="P20" s="1350"/>
      <c r="Q20" s="1350"/>
      <c r="R20" s="1380">
        <v>1</v>
      </c>
      <c r="S20" s="1350"/>
      <c r="T20" s="1314"/>
      <c r="U20" s="1241" t="s">
        <v>258</v>
      </c>
      <c r="V20" s="1241" t="s">
        <v>258</v>
      </c>
      <c r="W20" s="1241" t="s">
        <v>258</v>
      </c>
      <c r="X20" s="1241" t="s">
        <v>258</v>
      </c>
      <c r="Y20" s="1241" t="s">
        <v>257</v>
      </c>
      <c r="Z20" s="1241" t="s">
        <v>258</v>
      </c>
      <c r="AA20" s="1314"/>
      <c r="AB20" s="1314"/>
      <c r="AC20" s="1314"/>
      <c r="AD20" s="1314"/>
      <c r="AE20" s="1314"/>
      <c r="AF20" s="1314"/>
      <c r="AG20" s="1314"/>
      <c r="AH20" s="1314"/>
      <c r="AI20" s="1314"/>
      <c r="AJ20" s="1314"/>
      <c r="AK20" s="1314"/>
      <c r="AL20" s="1314"/>
      <c r="AM20" s="1314"/>
      <c r="AN20" s="1314"/>
      <c r="AO20" s="1314"/>
      <c r="AP20" s="1314"/>
      <c r="AQ20" s="1314"/>
      <c r="AR20" s="1314"/>
      <c r="AS20" s="1314"/>
      <c r="AT20" s="1314"/>
      <c r="AU20" s="1314"/>
      <c r="AV20" s="1314"/>
      <c r="AW20" s="1314"/>
      <c r="AX20" s="1314"/>
      <c r="AY20" s="1314"/>
      <c r="AZ20" s="1314"/>
      <c r="BA20" s="1314"/>
      <c r="BB20" s="1314"/>
      <c r="BC20" s="1314"/>
      <c r="BD20" s="1314"/>
      <c r="BE20" s="1314"/>
      <c r="BF20" s="1314"/>
      <c r="BG20" s="1314"/>
      <c r="BH20" s="1314"/>
      <c r="BI20" s="1314"/>
      <c r="BJ20" s="1314"/>
      <c r="BK20" s="1314"/>
      <c r="BL20" s="1314"/>
      <c r="BM20" s="1314"/>
      <c r="BN20" s="1314"/>
      <c r="BO20" s="1314"/>
      <c r="BP20" s="1314"/>
      <c r="BQ20" s="1314"/>
      <c r="BR20" s="1314"/>
      <c r="BS20" s="1314"/>
      <c r="BT20" s="1314"/>
      <c r="BU20" s="1314"/>
      <c r="BV20" s="1314"/>
      <c r="BW20" s="1314"/>
      <c r="BX20" s="1314"/>
      <c r="BY20" s="1314"/>
      <c r="BZ20" s="1314"/>
      <c r="CA20" s="1314"/>
      <c r="CB20" s="1314"/>
      <c r="CC20" s="1314"/>
      <c r="CD20" s="1314"/>
      <c r="CE20" s="1314"/>
      <c r="CF20" s="1314"/>
      <c r="CG20" s="1314"/>
      <c r="CH20" s="1314"/>
      <c r="CI20" s="1314"/>
      <c r="CJ20" s="1314"/>
      <c r="CK20" s="1314"/>
      <c r="CL20" s="1314"/>
      <c r="CM20" s="1314"/>
      <c r="CN20" s="1314"/>
      <c r="CO20" s="1314"/>
      <c r="CP20" s="1314"/>
      <c r="CQ20" s="1314"/>
      <c r="CR20" s="1314"/>
      <c r="CS20" s="1314"/>
      <c r="CT20" s="1314"/>
      <c r="CU20" s="1314"/>
      <c r="CV20" s="1314"/>
      <c r="CW20" s="1314"/>
      <c r="CX20" s="1314"/>
      <c r="CY20" s="1314"/>
      <c r="CZ20" s="1314"/>
      <c r="DA20" s="1314"/>
      <c r="DB20" s="1314"/>
      <c r="DC20" s="1314"/>
      <c r="DD20" s="1314"/>
      <c r="DE20" s="1314"/>
      <c r="DF20" s="1314"/>
      <c r="DG20" s="1314"/>
      <c r="DH20" s="1314"/>
      <c r="DI20" s="1314"/>
      <c r="DJ20" s="1314"/>
      <c r="DK20" s="1314"/>
      <c r="DL20" s="1314"/>
      <c r="DM20" s="1314"/>
      <c r="DN20" s="1314"/>
      <c r="DO20" s="1314"/>
      <c r="DP20" s="1314"/>
      <c r="DQ20" s="1314"/>
      <c r="DR20" s="1314"/>
      <c r="DS20" s="1314"/>
      <c r="DT20" s="1314"/>
      <c r="DU20" s="1314"/>
      <c r="DV20" s="1314"/>
      <c r="DW20" s="1314"/>
      <c r="DX20" s="1314"/>
      <c r="DY20" s="1314"/>
      <c r="DZ20" s="1314"/>
      <c r="EA20" s="1314"/>
      <c r="EB20" s="1314"/>
      <c r="EC20" s="1314"/>
      <c r="ED20" s="1314"/>
      <c r="EE20" s="1314"/>
      <c r="EF20" s="1314"/>
      <c r="EG20" s="1314"/>
      <c r="EH20" s="1314"/>
      <c r="EI20" s="1314"/>
      <c r="EJ20" s="1314"/>
      <c r="EK20" s="1314"/>
      <c r="EL20" s="1314"/>
      <c r="EM20" s="1314"/>
      <c r="EN20" s="1314"/>
      <c r="EO20" s="1314"/>
      <c r="EP20" s="1314"/>
      <c r="EQ20" s="1314"/>
      <c r="ER20" s="1314"/>
      <c r="ES20" s="1314"/>
      <c r="ET20" s="1314"/>
      <c r="EU20" s="1314"/>
      <c r="EV20" s="1314"/>
      <c r="EW20" s="1314"/>
      <c r="EX20" s="1314"/>
      <c r="EY20" s="1314"/>
      <c r="EZ20" s="1314"/>
      <c r="FA20" s="1314"/>
      <c r="FB20" s="1314"/>
      <c r="FC20" s="1314"/>
      <c r="FD20" s="1314"/>
      <c r="FE20" s="1314"/>
      <c r="FF20" s="1314"/>
      <c r="FG20" s="1314"/>
      <c r="FH20" s="1314"/>
      <c r="FI20" s="1314"/>
      <c r="FJ20" s="1314"/>
      <c r="FK20" s="1314"/>
      <c r="FL20" s="1314"/>
      <c r="FM20" s="1314"/>
      <c r="FN20" s="1314"/>
      <c r="FO20" s="1314"/>
      <c r="FP20" s="1314"/>
      <c r="FQ20" s="1314"/>
      <c r="FR20" s="1314"/>
      <c r="FS20" s="1314"/>
      <c r="FT20" s="1314"/>
      <c r="FU20" s="1314"/>
      <c r="FV20" s="1314"/>
      <c r="FW20" s="1314"/>
      <c r="FX20" s="1314"/>
      <c r="FY20" s="1314"/>
      <c r="FZ20" s="1314"/>
      <c r="GA20" s="1314"/>
      <c r="GB20" s="1314"/>
      <c r="GC20" s="1314"/>
      <c r="GD20" s="1314"/>
      <c r="GE20" s="1314"/>
      <c r="GF20" s="1314"/>
      <c r="GG20" s="1314"/>
      <c r="GH20" s="1314"/>
      <c r="GI20" s="1314"/>
      <c r="GJ20" s="1314"/>
      <c r="GK20" s="1314"/>
      <c r="GL20" s="1314"/>
      <c r="GM20" s="1314"/>
      <c r="GN20" s="1314"/>
      <c r="GO20" s="1314"/>
      <c r="GP20" s="1314"/>
      <c r="GQ20" s="1314"/>
      <c r="GR20" s="1314"/>
      <c r="GS20" s="1314"/>
      <c r="GT20" s="1314"/>
      <c r="GU20" s="1314"/>
      <c r="GV20" s="1314"/>
      <c r="GW20" s="1314"/>
      <c r="GX20" s="1314"/>
      <c r="GY20" s="1314"/>
      <c r="GZ20" s="1314"/>
      <c r="HA20" s="1314"/>
      <c r="HB20" s="1314"/>
      <c r="HC20" s="1314"/>
      <c r="HD20" s="1314"/>
      <c r="HE20" s="1314"/>
      <c r="HF20" s="1314"/>
      <c r="HG20" s="1314"/>
      <c r="HH20" s="1314"/>
      <c r="HI20" s="1314"/>
      <c r="HJ20" s="1314"/>
      <c r="HK20" s="1314"/>
      <c r="HL20" s="1314"/>
      <c r="HM20" s="1314"/>
      <c r="HN20" s="1314"/>
      <c r="HO20" s="1314"/>
      <c r="HP20" s="1314"/>
      <c r="HQ20" s="1314"/>
      <c r="HR20" s="1314"/>
      <c r="HS20" s="1314"/>
      <c r="HT20" s="1314"/>
      <c r="HU20" s="1314"/>
      <c r="HV20" s="1314"/>
      <c r="HW20" s="1314"/>
      <c r="HX20" s="1314"/>
      <c r="HY20" s="1314"/>
      <c r="HZ20" s="1314"/>
      <c r="IA20" s="1314"/>
      <c r="IB20" s="1314"/>
      <c r="IC20" s="1314"/>
      <c r="ID20" s="1314"/>
    </row>
    <row r="21" spans="1:238" s="1273" customFormat="1" ht="18.75">
      <c r="A21" s="980" t="s">
        <v>81</v>
      </c>
      <c r="B21" s="1377" t="s">
        <v>210</v>
      </c>
      <c r="C21" s="984"/>
      <c r="D21" s="984" t="s">
        <v>241</v>
      </c>
      <c r="E21" s="984"/>
      <c r="F21" s="1215"/>
      <c r="G21" s="1388">
        <v>2</v>
      </c>
      <c r="H21" s="1266">
        <v>60</v>
      </c>
      <c r="I21" s="1371">
        <v>27</v>
      </c>
      <c r="J21" s="1371">
        <v>18</v>
      </c>
      <c r="K21" s="1372">
        <v>9</v>
      </c>
      <c r="L21" s="1372"/>
      <c r="M21" s="1373">
        <v>33</v>
      </c>
      <c r="N21" s="1266"/>
      <c r="O21" s="1266"/>
      <c r="P21" s="1389"/>
      <c r="Q21" s="1382"/>
      <c r="R21" s="1380">
        <v>3</v>
      </c>
      <c r="S21" s="1350"/>
      <c r="T21" s="1314"/>
      <c r="U21" s="1241" t="s">
        <v>258</v>
      </c>
      <c r="V21" s="1241" t="s">
        <v>258</v>
      </c>
      <c r="W21" s="1241" t="s">
        <v>258</v>
      </c>
      <c r="X21" s="1241" t="s">
        <v>258</v>
      </c>
      <c r="Y21" s="1241" t="s">
        <v>257</v>
      </c>
      <c r="Z21" s="1241" t="s">
        <v>258</v>
      </c>
      <c r="AA21" s="1314"/>
      <c r="AB21" s="1314"/>
      <c r="AC21" s="1314"/>
      <c r="AD21" s="1314"/>
      <c r="AE21" s="1314"/>
      <c r="AF21" s="1314"/>
      <c r="AG21" s="1314"/>
      <c r="AH21" s="1314"/>
      <c r="AI21" s="1314"/>
      <c r="AJ21" s="1314"/>
      <c r="AK21" s="1314"/>
      <c r="AL21" s="1314"/>
      <c r="AM21" s="1314"/>
      <c r="AN21" s="1314"/>
      <c r="AO21" s="1314"/>
      <c r="AP21" s="1314"/>
      <c r="AQ21" s="1314"/>
      <c r="AR21" s="1314"/>
      <c r="AS21" s="1314"/>
      <c r="AT21" s="1314"/>
      <c r="AU21" s="1314"/>
      <c r="AV21" s="1314"/>
      <c r="AW21" s="1314"/>
      <c r="AX21" s="1314"/>
      <c r="AY21" s="1314"/>
      <c r="AZ21" s="1314"/>
      <c r="BA21" s="1314"/>
      <c r="BB21" s="1314"/>
      <c r="BC21" s="1314"/>
      <c r="BD21" s="1314"/>
      <c r="BE21" s="1314"/>
      <c r="BF21" s="1314"/>
      <c r="BG21" s="1314"/>
      <c r="BH21" s="1314"/>
      <c r="BI21" s="1314"/>
      <c r="BJ21" s="1314"/>
      <c r="BK21" s="1314"/>
      <c r="BL21" s="1314"/>
      <c r="BM21" s="1314"/>
      <c r="BN21" s="1314"/>
      <c r="BO21" s="1314"/>
      <c r="BP21" s="1314"/>
      <c r="BQ21" s="1314"/>
      <c r="BR21" s="1314"/>
      <c r="BS21" s="1314"/>
      <c r="BT21" s="1314"/>
      <c r="BU21" s="1314"/>
      <c r="BV21" s="1314"/>
      <c r="BW21" s="1314"/>
      <c r="BX21" s="1314"/>
      <c r="BY21" s="1314"/>
      <c r="BZ21" s="1314"/>
      <c r="CA21" s="1314"/>
      <c r="CB21" s="1314"/>
      <c r="CC21" s="1314"/>
      <c r="CD21" s="1314"/>
      <c r="CE21" s="1314"/>
      <c r="CF21" s="1314"/>
      <c r="CG21" s="1314"/>
      <c r="CH21" s="1314"/>
      <c r="CI21" s="1314"/>
      <c r="CJ21" s="1314"/>
      <c r="CK21" s="1314"/>
      <c r="CL21" s="1314"/>
      <c r="CM21" s="1314"/>
      <c r="CN21" s="1314"/>
      <c r="CO21" s="1314"/>
      <c r="CP21" s="1314"/>
      <c r="CQ21" s="1314"/>
      <c r="CR21" s="1314"/>
      <c r="CS21" s="1314"/>
      <c r="CT21" s="1314"/>
      <c r="CU21" s="1314"/>
      <c r="CV21" s="1314"/>
      <c r="CW21" s="1314"/>
      <c r="CX21" s="1314"/>
      <c r="CY21" s="1314"/>
      <c r="CZ21" s="1314"/>
      <c r="DA21" s="1314"/>
      <c r="DB21" s="1314"/>
      <c r="DC21" s="1314"/>
      <c r="DD21" s="1314"/>
      <c r="DE21" s="1314"/>
      <c r="DF21" s="1314"/>
      <c r="DG21" s="1314"/>
      <c r="DH21" s="1314"/>
      <c r="DI21" s="1314"/>
      <c r="DJ21" s="1314"/>
      <c r="DK21" s="1314"/>
      <c r="DL21" s="1314"/>
      <c r="DM21" s="1314"/>
      <c r="DN21" s="1314"/>
      <c r="DO21" s="1314"/>
      <c r="DP21" s="1314"/>
      <c r="DQ21" s="1314"/>
      <c r="DR21" s="1314"/>
      <c r="DS21" s="1314"/>
      <c r="DT21" s="1314"/>
      <c r="DU21" s="1314"/>
      <c r="DV21" s="1314"/>
      <c r="DW21" s="1314"/>
      <c r="DX21" s="1314"/>
      <c r="DY21" s="1314"/>
      <c r="DZ21" s="1314"/>
      <c r="EA21" s="1314"/>
      <c r="EB21" s="1314"/>
      <c r="EC21" s="1314"/>
      <c r="ED21" s="1314"/>
      <c r="EE21" s="1314"/>
      <c r="EF21" s="1314"/>
      <c r="EG21" s="1314"/>
      <c r="EH21" s="1314"/>
      <c r="EI21" s="1314"/>
      <c r="EJ21" s="1314"/>
      <c r="EK21" s="1314"/>
      <c r="EL21" s="1314"/>
      <c r="EM21" s="1314"/>
      <c r="EN21" s="1314"/>
      <c r="EO21" s="1314"/>
      <c r="EP21" s="1314"/>
      <c r="EQ21" s="1314"/>
      <c r="ER21" s="1314"/>
      <c r="ES21" s="1314"/>
      <c r="ET21" s="1314"/>
      <c r="EU21" s="1314"/>
      <c r="EV21" s="1314"/>
      <c r="EW21" s="1314"/>
      <c r="EX21" s="1314"/>
      <c r="EY21" s="1314"/>
      <c r="EZ21" s="1314"/>
      <c r="FA21" s="1314"/>
      <c r="FB21" s="1314"/>
      <c r="FC21" s="1314"/>
      <c r="FD21" s="1314"/>
      <c r="FE21" s="1314"/>
      <c r="FF21" s="1314"/>
      <c r="FG21" s="1314"/>
      <c r="FH21" s="1314"/>
      <c r="FI21" s="1314"/>
      <c r="FJ21" s="1314"/>
      <c r="FK21" s="1314"/>
      <c r="FL21" s="1314"/>
      <c r="FM21" s="1314"/>
      <c r="FN21" s="1314"/>
      <c r="FO21" s="1314"/>
      <c r="FP21" s="1314"/>
      <c r="FQ21" s="1314"/>
      <c r="FR21" s="1314"/>
      <c r="FS21" s="1314"/>
      <c r="FT21" s="1314"/>
      <c r="FU21" s="1314"/>
      <c r="FV21" s="1314"/>
      <c r="FW21" s="1314"/>
      <c r="FX21" s="1314"/>
      <c r="FY21" s="1314"/>
      <c r="FZ21" s="1314"/>
      <c r="GA21" s="1314"/>
      <c r="GB21" s="1314"/>
      <c r="GC21" s="1314"/>
      <c r="GD21" s="1314"/>
      <c r="GE21" s="1314"/>
      <c r="GF21" s="1314"/>
      <c r="GG21" s="1314"/>
      <c r="GH21" s="1314"/>
      <c r="GI21" s="1314"/>
      <c r="GJ21" s="1314"/>
      <c r="GK21" s="1314"/>
      <c r="GL21" s="1314"/>
      <c r="GM21" s="1314"/>
      <c r="GN21" s="1314"/>
      <c r="GO21" s="1314"/>
      <c r="GP21" s="1314"/>
      <c r="GQ21" s="1314"/>
      <c r="GR21" s="1314"/>
      <c r="GS21" s="1314"/>
      <c r="GT21" s="1314"/>
      <c r="GU21" s="1314"/>
      <c r="GV21" s="1314"/>
      <c r="GW21" s="1314"/>
      <c r="GX21" s="1314"/>
      <c r="GY21" s="1314"/>
      <c r="GZ21" s="1314"/>
      <c r="HA21" s="1314"/>
      <c r="HB21" s="1314"/>
      <c r="HC21" s="1314"/>
      <c r="HD21" s="1314"/>
      <c r="HE21" s="1314"/>
      <c r="HF21" s="1314"/>
      <c r="HG21" s="1314"/>
      <c r="HH21" s="1314"/>
      <c r="HI21" s="1314"/>
      <c r="HJ21" s="1314"/>
      <c r="HK21" s="1314"/>
      <c r="HL21" s="1314"/>
      <c r="HM21" s="1314"/>
      <c r="HN21" s="1314"/>
      <c r="HO21" s="1314"/>
      <c r="HP21" s="1314"/>
      <c r="HQ21" s="1314"/>
      <c r="HR21" s="1314"/>
      <c r="HS21" s="1314"/>
      <c r="HT21" s="1314"/>
      <c r="HU21" s="1314"/>
      <c r="HV21" s="1314"/>
      <c r="HW21" s="1314"/>
      <c r="HX21" s="1314"/>
      <c r="HY21" s="1314"/>
      <c r="HZ21" s="1314"/>
      <c r="IA21" s="1314"/>
      <c r="IB21" s="1314"/>
      <c r="IC21" s="1314"/>
      <c r="ID21" s="1314"/>
    </row>
    <row r="22" spans="1:238" s="1273" customFormat="1" ht="18.75">
      <c r="A22" s="1366" t="s">
        <v>36</v>
      </c>
      <c r="B22" s="1342" t="s">
        <v>101</v>
      </c>
      <c r="C22" s="1367"/>
      <c r="D22" s="1367" t="s">
        <v>241</v>
      </c>
      <c r="E22" s="1367"/>
      <c r="F22" s="1367"/>
      <c r="G22" s="1388">
        <v>2</v>
      </c>
      <c r="H22" s="1370">
        <v>60</v>
      </c>
      <c r="I22" s="1371">
        <v>27</v>
      </c>
      <c r="J22" s="1371">
        <v>18</v>
      </c>
      <c r="K22" s="1372">
        <v>9</v>
      </c>
      <c r="L22" s="1372"/>
      <c r="M22" s="1373">
        <v>33</v>
      </c>
      <c r="N22" s="1367"/>
      <c r="O22" s="1367"/>
      <c r="P22" s="1348"/>
      <c r="Q22" s="1241"/>
      <c r="R22" s="1367">
        <v>3</v>
      </c>
      <c r="S22" s="1241"/>
      <c r="T22" s="1314"/>
      <c r="U22" s="1241" t="s">
        <v>258</v>
      </c>
      <c r="V22" s="1241" t="s">
        <v>258</v>
      </c>
      <c r="W22" s="1241" t="s">
        <v>258</v>
      </c>
      <c r="X22" s="1241" t="s">
        <v>258</v>
      </c>
      <c r="Y22" s="1241" t="s">
        <v>257</v>
      </c>
      <c r="Z22" s="1241" t="s">
        <v>258</v>
      </c>
      <c r="AA22" s="1314"/>
      <c r="AB22" s="1314"/>
      <c r="AC22" s="1314"/>
      <c r="AD22" s="1314"/>
      <c r="AE22" s="1314"/>
      <c r="AF22" s="1314"/>
      <c r="AG22" s="1314"/>
      <c r="AH22" s="1314"/>
      <c r="AI22" s="1314"/>
      <c r="AJ22" s="1314"/>
      <c r="AK22" s="1314"/>
      <c r="AL22" s="1314"/>
      <c r="AM22" s="1314"/>
      <c r="AN22" s="1314"/>
      <c r="AO22" s="1314"/>
      <c r="AP22" s="1314"/>
      <c r="AQ22" s="1314"/>
      <c r="AR22" s="1314"/>
      <c r="AS22" s="1314"/>
      <c r="AT22" s="1314"/>
      <c r="AU22" s="1314"/>
      <c r="AV22" s="1314"/>
      <c r="AW22" s="1314"/>
      <c r="AX22" s="1314"/>
      <c r="AY22" s="1314"/>
      <c r="AZ22" s="1314"/>
      <c r="BA22" s="1314"/>
      <c r="BB22" s="1314"/>
      <c r="BC22" s="1314"/>
      <c r="BD22" s="1314"/>
      <c r="BE22" s="1314"/>
      <c r="BF22" s="1314"/>
      <c r="BG22" s="1314"/>
      <c r="BH22" s="1314"/>
      <c r="BI22" s="1314"/>
      <c r="BJ22" s="1314"/>
      <c r="BK22" s="1314"/>
      <c r="BL22" s="1314"/>
      <c r="BM22" s="1314"/>
      <c r="BN22" s="1314"/>
      <c r="BO22" s="1314"/>
      <c r="BP22" s="1314"/>
      <c r="BQ22" s="1314"/>
      <c r="BR22" s="1314"/>
      <c r="BS22" s="1314"/>
      <c r="BT22" s="1314"/>
      <c r="BU22" s="1314"/>
      <c r="BV22" s="1314"/>
      <c r="BW22" s="1314"/>
      <c r="BX22" s="1314"/>
      <c r="BY22" s="1314"/>
      <c r="BZ22" s="1314"/>
      <c r="CA22" s="1314"/>
      <c r="CB22" s="1314"/>
      <c r="CC22" s="1314"/>
      <c r="CD22" s="1314"/>
      <c r="CE22" s="1314"/>
      <c r="CF22" s="1314"/>
      <c r="CG22" s="1314"/>
      <c r="CH22" s="1314"/>
      <c r="CI22" s="1314"/>
      <c r="CJ22" s="1314"/>
      <c r="CK22" s="1314"/>
      <c r="CL22" s="1314"/>
      <c r="CM22" s="1314"/>
      <c r="CN22" s="1314"/>
      <c r="CO22" s="1314"/>
      <c r="CP22" s="1314"/>
      <c r="CQ22" s="1314"/>
      <c r="CR22" s="1314"/>
      <c r="CS22" s="1314"/>
      <c r="CT22" s="1314"/>
      <c r="CU22" s="1314"/>
      <c r="CV22" s="1314"/>
      <c r="CW22" s="1314"/>
      <c r="CX22" s="1314"/>
      <c r="CY22" s="1314"/>
      <c r="CZ22" s="1314"/>
      <c r="DA22" s="1314"/>
      <c r="DB22" s="1314"/>
      <c r="DC22" s="1314"/>
      <c r="DD22" s="1314"/>
      <c r="DE22" s="1314"/>
      <c r="DF22" s="1314"/>
      <c r="DG22" s="1314"/>
      <c r="DH22" s="1314"/>
      <c r="DI22" s="1314"/>
      <c r="DJ22" s="1314"/>
      <c r="DK22" s="1314"/>
      <c r="DL22" s="1314"/>
      <c r="DM22" s="1314"/>
      <c r="DN22" s="1314"/>
      <c r="DO22" s="1314"/>
      <c r="DP22" s="1314"/>
      <c r="DQ22" s="1314"/>
      <c r="DR22" s="1314"/>
      <c r="DS22" s="1314"/>
      <c r="DT22" s="1314"/>
      <c r="DU22" s="1314"/>
      <c r="DV22" s="1314"/>
      <c r="DW22" s="1314"/>
      <c r="DX22" s="1314"/>
      <c r="DY22" s="1314"/>
      <c r="DZ22" s="1314"/>
      <c r="EA22" s="1314"/>
      <c r="EB22" s="1314"/>
      <c r="EC22" s="1314"/>
      <c r="ED22" s="1314"/>
      <c r="EE22" s="1314"/>
      <c r="EF22" s="1314"/>
      <c r="EG22" s="1314"/>
      <c r="EH22" s="1314"/>
      <c r="EI22" s="1314"/>
      <c r="EJ22" s="1314"/>
      <c r="EK22" s="1314"/>
      <c r="EL22" s="1314"/>
      <c r="EM22" s="1314"/>
      <c r="EN22" s="1314"/>
      <c r="EO22" s="1314"/>
      <c r="EP22" s="1314"/>
      <c r="EQ22" s="1314"/>
      <c r="ER22" s="1314"/>
      <c r="ES22" s="1314"/>
      <c r="ET22" s="1314"/>
      <c r="EU22" s="1314"/>
      <c r="EV22" s="1314"/>
      <c r="EW22" s="1314"/>
      <c r="EX22" s="1314"/>
      <c r="EY22" s="1314"/>
      <c r="EZ22" s="1314"/>
      <c r="FA22" s="1314"/>
      <c r="FB22" s="1314"/>
      <c r="FC22" s="1314"/>
      <c r="FD22" s="1314"/>
      <c r="FE22" s="1314"/>
      <c r="FF22" s="1314"/>
      <c r="FG22" s="1314"/>
      <c r="FH22" s="1314"/>
      <c r="FI22" s="1314"/>
      <c r="FJ22" s="1314"/>
      <c r="FK22" s="1314"/>
      <c r="FL22" s="1314"/>
      <c r="FM22" s="1314"/>
      <c r="FN22" s="1314"/>
      <c r="FO22" s="1314"/>
      <c r="FP22" s="1314"/>
      <c r="FQ22" s="1314"/>
      <c r="FR22" s="1314"/>
      <c r="FS22" s="1314"/>
      <c r="FT22" s="1314"/>
      <c r="FU22" s="1314"/>
      <c r="FV22" s="1314"/>
      <c r="FW22" s="1314"/>
      <c r="FX22" s="1314"/>
      <c r="FY22" s="1314"/>
      <c r="FZ22" s="1314"/>
      <c r="GA22" s="1314"/>
      <c r="GB22" s="1314"/>
      <c r="GC22" s="1314"/>
      <c r="GD22" s="1314"/>
      <c r="GE22" s="1314"/>
      <c r="GF22" s="1314"/>
      <c r="GG22" s="1314"/>
      <c r="GH22" s="1314"/>
      <c r="GI22" s="1314"/>
      <c r="GJ22" s="1314"/>
      <c r="GK22" s="1314"/>
      <c r="GL22" s="1314"/>
      <c r="GM22" s="1314"/>
      <c r="GN22" s="1314"/>
      <c r="GO22" s="1314"/>
      <c r="GP22" s="1314"/>
      <c r="GQ22" s="1314"/>
      <c r="GR22" s="1314"/>
      <c r="GS22" s="1314"/>
      <c r="GT22" s="1314"/>
      <c r="GU22" s="1314"/>
      <c r="GV22" s="1314"/>
      <c r="GW22" s="1314"/>
      <c r="GX22" s="1314"/>
      <c r="GY22" s="1314"/>
      <c r="GZ22" s="1314"/>
      <c r="HA22" s="1314"/>
      <c r="HB22" s="1314"/>
      <c r="HC22" s="1314"/>
      <c r="HD22" s="1314"/>
      <c r="HE22" s="1314"/>
      <c r="HF22" s="1314"/>
      <c r="HG22" s="1314"/>
      <c r="HH22" s="1314"/>
      <c r="HI22" s="1314"/>
      <c r="HJ22" s="1314"/>
      <c r="HK22" s="1314"/>
      <c r="HL22" s="1314"/>
      <c r="HM22" s="1314"/>
      <c r="HN22" s="1314"/>
      <c r="HO22" s="1314"/>
      <c r="HP22" s="1314"/>
      <c r="HQ22" s="1314"/>
      <c r="HR22" s="1314"/>
      <c r="HS22" s="1314"/>
      <c r="HT22" s="1314"/>
      <c r="HU22" s="1314"/>
      <c r="HV22" s="1314"/>
      <c r="HW22" s="1314"/>
      <c r="HX22" s="1314"/>
      <c r="HY22" s="1314"/>
      <c r="HZ22" s="1314"/>
      <c r="IA22" s="1314"/>
      <c r="IB22" s="1314"/>
      <c r="IC22" s="1314"/>
      <c r="ID22" s="1314"/>
    </row>
    <row r="23" spans="1:18" s="1273" customFormat="1" ht="18.75">
      <c r="A23" s="1352"/>
      <c r="B23" s="1273" t="s">
        <v>53</v>
      </c>
      <c r="C23" s="1353">
        <v>2</v>
      </c>
      <c r="D23" s="1354">
        <v>4</v>
      </c>
      <c r="E23" s="1354"/>
      <c r="F23" s="1353">
        <v>1</v>
      </c>
      <c r="G23" s="1353"/>
      <c r="H23" s="1353"/>
      <c r="R23" s="1273">
        <f>SUM(R8:R22)</f>
        <v>24</v>
      </c>
    </row>
    <row r="24" spans="1:8" s="1273" customFormat="1" ht="18.75">
      <c r="A24" s="1352"/>
      <c r="C24" s="1353"/>
      <c r="D24" s="1354"/>
      <c r="E24" s="1354"/>
      <c r="F24" s="1353"/>
      <c r="G24" s="1353"/>
      <c r="H24" s="1353"/>
    </row>
    <row r="25" spans="39:44" ht="15.75">
      <c r="AM25" s="1358"/>
      <c r="AN25" s="1358"/>
      <c r="AO25" s="1358"/>
      <c r="AP25" s="1358"/>
      <c r="AQ25" s="1358"/>
      <c r="AR25" s="1358"/>
    </row>
  </sheetData>
  <sheetProtection selectLockedCells="1" selectUnlockedCells="1"/>
  <mergeCells count="25">
    <mergeCell ref="AL2:AL7"/>
    <mergeCell ref="W3:Y4"/>
    <mergeCell ref="I4:I7"/>
    <mergeCell ref="J4:J7"/>
    <mergeCell ref="K4:K7"/>
    <mergeCell ref="L4:L7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17"/>
  <sheetViews>
    <sheetView view="pageBreakPreview" zoomScale="60" zoomScaleNormal="50" zoomScalePageLayoutView="0" workbookViewId="0" topLeftCell="A1">
      <selection activeCell="B14" sqref="B14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hidden="1" customWidth="1"/>
    <col min="8" max="8" width="10.125" style="26" hidden="1" customWidth="1"/>
    <col min="9" max="9" width="9.00390625" style="25" customWidth="1"/>
    <col min="10" max="10" width="8.25390625" style="25" customWidth="1"/>
    <col min="11" max="12" width="7.375" style="25" customWidth="1"/>
    <col min="13" max="13" width="7.375" style="25" hidden="1" customWidth="1"/>
    <col min="14" max="14" width="7.125" style="25" hidden="1" customWidth="1"/>
    <col min="15" max="15" width="7.625" style="25" hidden="1" customWidth="1"/>
    <col min="16" max="16" width="6.625" style="25" hidden="1" customWidth="1"/>
    <col min="17" max="17" width="9.25390625" style="25" hidden="1" customWidth="1"/>
    <col min="18" max="18" width="7.75390625" style="25" hidden="1" customWidth="1"/>
    <col min="19" max="19" width="17.875" style="25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46.00390625" style="25" customWidth="1"/>
    <col min="39" max="44" width="9.125" style="1225" customWidth="1"/>
    <col min="45" max="16384" width="9.125" style="25" customWidth="1"/>
  </cols>
  <sheetData>
    <row r="1" spans="1:44" s="906" customFormat="1" ht="19.5" thickBot="1">
      <c r="A1" s="3114" t="s">
        <v>256</v>
      </c>
      <c r="B1" s="3115"/>
      <c r="C1" s="3115"/>
      <c r="D1" s="3115"/>
      <c r="E1" s="3115"/>
      <c r="F1" s="3115"/>
      <c r="G1" s="3115"/>
      <c r="H1" s="3115"/>
      <c r="I1" s="3115"/>
      <c r="J1" s="3115"/>
      <c r="K1" s="3115"/>
      <c r="L1" s="3115"/>
      <c r="M1" s="3115"/>
      <c r="N1" s="3116"/>
      <c r="O1" s="3116"/>
      <c r="P1" s="3116"/>
      <c r="Q1" s="3116"/>
      <c r="R1" s="3116"/>
      <c r="S1" s="3116"/>
      <c r="T1" s="3116"/>
      <c r="U1" s="3116"/>
      <c r="V1" s="3116"/>
      <c r="W1" s="3116"/>
      <c r="X1" s="3116"/>
      <c r="Y1" s="3117"/>
      <c r="AM1" s="1214"/>
      <c r="AN1" s="1214"/>
      <c r="AO1" s="1214"/>
      <c r="AP1" s="1214"/>
      <c r="AQ1" s="1214"/>
      <c r="AR1" s="1214"/>
    </row>
    <row r="2" spans="1:44" s="906" customFormat="1" ht="39.75" customHeight="1" thickBot="1">
      <c r="A2" s="3118" t="s">
        <v>41</v>
      </c>
      <c r="B2" s="3331" t="s">
        <v>42</v>
      </c>
      <c r="C2" s="3332" t="s">
        <v>238</v>
      </c>
      <c r="D2" s="3333"/>
      <c r="E2" s="3333"/>
      <c r="F2" s="3334"/>
      <c r="G2" s="3335" t="s">
        <v>43</v>
      </c>
      <c r="H2" s="3338" t="s">
        <v>44</v>
      </c>
      <c r="I2" s="3338"/>
      <c r="J2" s="3338"/>
      <c r="K2" s="3338"/>
      <c r="L2" s="3338"/>
      <c r="M2" s="907"/>
      <c r="N2" s="3297"/>
      <c r="O2" s="3298"/>
      <c r="P2" s="3298"/>
      <c r="Q2" s="3298"/>
      <c r="R2" s="3298"/>
      <c r="S2" s="3298"/>
      <c r="T2" s="3298"/>
      <c r="U2" s="3298"/>
      <c r="V2" s="3298"/>
      <c r="W2" s="3298"/>
      <c r="X2" s="3298"/>
      <c r="Y2" s="3299"/>
      <c r="AL2" s="3108" t="s">
        <v>259</v>
      </c>
      <c r="AM2" s="1227"/>
      <c r="AN2" s="1214"/>
      <c r="AO2" s="1214"/>
      <c r="AP2" s="1214"/>
      <c r="AQ2" s="1214"/>
      <c r="AR2" s="1214"/>
    </row>
    <row r="3" spans="1:44" s="906" customFormat="1" ht="12.75" customHeight="1" thickBot="1">
      <c r="A3" s="3118"/>
      <c r="B3" s="3331"/>
      <c r="C3" s="3311" t="s">
        <v>110</v>
      </c>
      <c r="D3" s="3311" t="s">
        <v>111</v>
      </c>
      <c r="E3" s="3301" t="s">
        <v>112</v>
      </c>
      <c r="F3" s="3302"/>
      <c r="G3" s="3336"/>
      <c r="H3" s="3323" t="s">
        <v>46</v>
      </c>
      <c r="I3" s="3324" t="s">
        <v>47</v>
      </c>
      <c r="J3" s="3324"/>
      <c r="K3" s="3324"/>
      <c r="L3" s="3324"/>
      <c r="M3" s="3325" t="s">
        <v>48</v>
      </c>
      <c r="N3" s="3300" t="s">
        <v>49</v>
      </c>
      <c r="O3" s="3300"/>
      <c r="P3" s="3300"/>
      <c r="Q3" s="3300" t="s">
        <v>50</v>
      </c>
      <c r="R3" s="3300"/>
      <c r="S3" s="3300"/>
      <c r="T3" s="3300" t="s">
        <v>51</v>
      </c>
      <c r="U3" s="3300"/>
      <c r="V3" s="3300"/>
      <c r="W3" s="3300" t="s">
        <v>52</v>
      </c>
      <c r="X3" s="3300"/>
      <c r="Y3" s="3300"/>
      <c r="AL3" s="3108"/>
      <c r="AM3" s="1227"/>
      <c r="AN3" s="1214"/>
      <c r="AO3" s="1214"/>
      <c r="AP3" s="1214"/>
      <c r="AQ3" s="1214"/>
      <c r="AR3" s="1214"/>
    </row>
    <row r="4" spans="1:44" s="906" customFormat="1" ht="32.25" customHeight="1" thickBot="1">
      <c r="A4" s="3118"/>
      <c r="B4" s="3331"/>
      <c r="C4" s="3312"/>
      <c r="D4" s="3312"/>
      <c r="E4" s="3303"/>
      <c r="F4" s="3304"/>
      <c r="G4" s="3336"/>
      <c r="H4" s="3323"/>
      <c r="I4" s="3305" t="s">
        <v>53</v>
      </c>
      <c r="J4" s="3305" t="s">
        <v>54</v>
      </c>
      <c r="K4" s="3305" t="s">
        <v>55</v>
      </c>
      <c r="L4" s="3305" t="s">
        <v>56</v>
      </c>
      <c r="M4" s="3325"/>
      <c r="N4" s="3300"/>
      <c r="O4" s="3300"/>
      <c r="P4" s="3300"/>
      <c r="Q4" s="3300"/>
      <c r="R4" s="3300"/>
      <c r="S4" s="3300"/>
      <c r="T4" s="3300"/>
      <c r="U4" s="3300"/>
      <c r="V4" s="3300"/>
      <c r="W4" s="3300"/>
      <c r="X4" s="3300"/>
      <c r="Y4" s="3300"/>
      <c r="AL4" s="3108"/>
      <c r="AM4" s="1227"/>
      <c r="AN4" s="1214"/>
      <c r="AO4" s="1214"/>
      <c r="AP4" s="1214"/>
      <c r="AQ4" s="1214"/>
      <c r="AR4" s="1214"/>
    </row>
    <row r="5" spans="1:44" s="906" customFormat="1" ht="19.5" thickBot="1">
      <c r="A5" s="3118"/>
      <c r="B5" s="3331"/>
      <c r="C5" s="3312"/>
      <c r="D5" s="3312"/>
      <c r="E5" s="3317" t="s">
        <v>113</v>
      </c>
      <c r="F5" s="3320" t="s">
        <v>114</v>
      </c>
      <c r="G5" s="3336"/>
      <c r="H5" s="3323"/>
      <c r="I5" s="3305"/>
      <c r="J5" s="3305"/>
      <c r="K5" s="3305"/>
      <c r="L5" s="3305"/>
      <c r="M5" s="3325"/>
      <c r="N5" s="908">
        <v>1</v>
      </c>
      <c r="O5" s="909" t="s">
        <v>239</v>
      </c>
      <c r="P5" s="910" t="s">
        <v>240</v>
      </c>
      <c r="Q5" s="911">
        <v>3</v>
      </c>
      <c r="R5" s="909" t="s">
        <v>241</v>
      </c>
      <c r="S5" s="910" t="s">
        <v>242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L5" s="3108"/>
      <c r="AM5" s="1228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</row>
    <row r="6" spans="1:44" s="906" customFormat="1" ht="19.5" thickBot="1">
      <c r="A6" s="3118"/>
      <c r="B6" s="3331"/>
      <c r="C6" s="3312"/>
      <c r="D6" s="3312"/>
      <c r="E6" s="3312"/>
      <c r="F6" s="3321"/>
      <c r="G6" s="3336"/>
      <c r="H6" s="3323"/>
      <c r="I6" s="3305"/>
      <c r="J6" s="3305"/>
      <c r="K6" s="3305"/>
      <c r="L6" s="3305"/>
      <c r="M6" s="3325"/>
      <c r="N6" s="3300"/>
      <c r="O6" s="3300"/>
      <c r="P6" s="3300"/>
      <c r="Q6" s="3300"/>
      <c r="R6" s="3300"/>
      <c r="S6" s="3300"/>
      <c r="T6" s="3300"/>
      <c r="U6" s="3300"/>
      <c r="V6" s="3300"/>
      <c r="W6" s="3300"/>
      <c r="X6" s="3300"/>
      <c r="Y6" s="3300"/>
      <c r="AL6" s="3108"/>
      <c r="AM6" s="1227"/>
      <c r="AN6" s="1214"/>
      <c r="AO6" s="1214"/>
      <c r="AP6" s="1214"/>
      <c r="AQ6" s="1214"/>
      <c r="AR6" s="1214"/>
    </row>
    <row r="7" spans="1:44" s="906" customFormat="1" ht="19.5" thickBot="1">
      <c r="A7" s="3118"/>
      <c r="B7" s="3331"/>
      <c r="C7" s="3313"/>
      <c r="D7" s="3313"/>
      <c r="E7" s="3313"/>
      <c r="F7" s="3322"/>
      <c r="G7" s="3337"/>
      <c r="H7" s="3323"/>
      <c r="I7" s="3305"/>
      <c r="J7" s="3305"/>
      <c r="K7" s="3305"/>
      <c r="L7" s="3305"/>
      <c r="M7" s="3325"/>
      <c r="N7" s="908"/>
      <c r="O7" s="909">
        <v>9</v>
      </c>
      <c r="P7" s="910">
        <v>9</v>
      </c>
      <c r="Q7" s="911">
        <v>15</v>
      </c>
      <c r="R7" s="909">
        <v>9</v>
      </c>
      <c r="S7" s="910"/>
      <c r="T7" s="911">
        <v>15</v>
      </c>
      <c r="U7" s="909">
        <v>9</v>
      </c>
      <c r="V7" s="910">
        <v>9</v>
      </c>
      <c r="W7" s="911">
        <v>15</v>
      </c>
      <c r="X7" s="909">
        <v>9</v>
      </c>
      <c r="Y7" s="910">
        <v>8</v>
      </c>
      <c r="AL7" s="3108"/>
      <c r="AM7" s="1227"/>
      <c r="AN7" s="1214"/>
      <c r="AO7" s="1214"/>
      <c r="AP7" s="1214"/>
      <c r="AQ7" s="1214"/>
      <c r="AR7" s="1214"/>
    </row>
    <row r="8" spans="1:238" s="1242" customFormat="1" ht="18.75">
      <c r="A8" s="923" t="s">
        <v>115</v>
      </c>
      <c r="B8" s="1234" t="s">
        <v>203</v>
      </c>
      <c r="C8" s="931" t="s">
        <v>58</v>
      </c>
      <c r="D8" s="1235"/>
      <c r="E8" s="923"/>
      <c r="F8" s="1236"/>
      <c r="G8" s="1237">
        <v>6.5</v>
      </c>
      <c r="H8" s="1238">
        <v>195</v>
      </c>
      <c r="I8" s="931"/>
      <c r="J8" s="931"/>
      <c r="K8" s="931"/>
      <c r="L8" s="931"/>
      <c r="M8" s="1239"/>
      <c r="N8" s="930"/>
      <c r="O8" s="931"/>
      <c r="P8" s="932"/>
      <c r="Q8" s="933"/>
      <c r="R8" s="934"/>
      <c r="S8" s="934"/>
      <c r="T8" s="1240"/>
      <c r="U8" s="1241" t="s">
        <v>257</v>
      </c>
      <c r="V8" s="1241" t="s">
        <v>257</v>
      </c>
      <c r="W8" s="1241" t="s">
        <v>257</v>
      </c>
      <c r="X8" s="1241" t="s">
        <v>257</v>
      </c>
      <c r="Y8" s="1241" t="s">
        <v>257</v>
      </c>
      <c r="Z8" s="1241" t="s">
        <v>257</v>
      </c>
      <c r="AA8" s="1240"/>
      <c r="AB8" s="1240"/>
      <c r="AC8" s="1240"/>
      <c r="AD8" s="1240"/>
      <c r="AE8" s="1240"/>
      <c r="AF8" s="1240"/>
      <c r="AG8" s="1240"/>
      <c r="AH8" s="1240"/>
      <c r="AI8" s="1240"/>
      <c r="AJ8" s="1240"/>
      <c r="AK8" s="1240"/>
      <c r="AL8" s="1241"/>
      <c r="AM8" s="1240"/>
      <c r="AN8" s="1240"/>
      <c r="AO8" s="1240"/>
      <c r="AP8" s="1240"/>
      <c r="AQ8" s="1240"/>
      <c r="AR8" s="1240"/>
      <c r="AS8" s="1240"/>
      <c r="AT8" s="1240"/>
      <c r="AU8" s="1240"/>
      <c r="AV8" s="1240"/>
      <c r="AW8" s="1240"/>
      <c r="AX8" s="1240"/>
      <c r="AY8" s="1240"/>
      <c r="AZ8" s="1240"/>
      <c r="BA8" s="1240"/>
      <c r="BB8" s="1240"/>
      <c r="BC8" s="1240"/>
      <c r="BD8" s="1240"/>
      <c r="BE8" s="1240"/>
      <c r="BF8" s="1240"/>
      <c r="BG8" s="1240"/>
      <c r="BH8" s="1240"/>
      <c r="BI8" s="1240"/>
      <c r="BJ8" s="1240"/>
      <c r="BK8" s="1240"/>
      <c r="BL8" s="1240"/>
      <c r="BM8" s="1240"/>
      <c r="BN8" s="1240"/>
      <c r="BO8" s="1240"/>
      <c r="BP8" s="1240"/>
      <c r="BQ8" s="1240"/>
      <c r="BR8" s="1240"/>
      <c r="BS8" s="1240"/>
      <c r="BT8" s="1240"/>
      <c r="BU8" s="1240"/>
      <c r="BV8" s="1240"/>
      <c r="BW8" s="1240"/>
      <c r="BX8" s="1240"/>
      <c r="BY8" s="1240"/>
      <c r="BZ8" s="1240"/>
      <c r="CA8" s="1240"/>
      <c r="CB8" s="1240"/>
      <c r="CC8" s="1240"/>
      <c r="CD8" s="1240"/>
      <c r="CE8" s="1240"/>
      <c r="CF8" s="1240"/>
      <c r="CG8" s="1240"/>
      <c r="CH8" s="1240"/>
      <c r="CI8" s="1240"/>
      <c r="CJ8" s="1240"/>
      <c r="CK8" s="1240"/>
      <c r="CL8" s="1240"/>
      <c r="CM8" s="1240"/>
      <c r="CN8" s="1240"/>
      <c r="CO8" s="1240"/>
      <c r="CP8" s="1240"/>
      <c r="CQ8" s="1240"/>
      <c r="CR8" s="1240"/>
      <c r="CS8" s="1240"/>
      <c r="CT8" s="1240"/>
      <c r="CU8" s="1240"/>
      <c r="CV8" s="1240"/>
      <c r="CW8" s="1240"/>
      <c r="CX8" s="1240"/>
      <c r="CY8" s="1240"/>
      <c r="CZ8" s="1240"/>
      <c r="DA8" s="1240"/>
      <c r="DB8" s="1240"/>
      <c r="DC8" s="1240"/>
      <c r="DD8" s="1240"/>
      <c r="DE8" s="1240"/>
      <c r="DF8" s="1240"/>
      <c r="DG8" s="1240"/>
      <c r="DH8" s="1240"/>
      <c r="DI8" s="1240"/>
      <c r="DJ8" s="1240"/>
      <c r="DK8" s="1240"/>
      <c r="DL8" s="1240"/>
      <c r="DM8" s="1240"/>
      <c r="DN8" s="1240"/>
      <c r="DO8" s="1240"/>
      <c r="DP8" s="1240"/>
      <c r="DQ8" s="1240"/>
      <c r="DR8" s="1240"/>
      <c r="DS8" s="1240"/>
      <c r="DT8" s="1240"/>
      <c r="DU8" s="1240"/>
      <c r="DV8" s="1240"/>
      <c r="DW8" s="1240"/>
      <c r="DX8" s="1240"/>
      <c r="DY8" s="1240"/>
      <c r="DZ8" s="1240"/>
      <c r="EA8" s="1240"/>
      <c r="EB8" s="1240"/>
      <c r="EC8" s="1240"/>
      <c r="ED8" s="1240"/>
      <c r="EE8" s="1240"/>
      <c r="EF8" s="1240"/>
      <c r="EG8" s="1240"/>
      <c r="EH8" s="1240"/>
      <c r="EI8" s="1240"/>
      <c r="EJ8" s="1240"/>
      <c r="EK8" s="1240"/>
      <c r="EL8" s="1240"/>
      <c r="EM8" s="1240"/>
      <c r="EN8" s="1240"/>
      <c r="EO8" s="1240"/>
      <c r="EP8" s="1240"/>
      <c r="EQ8" s="1240"/>
      <c r="ER8" s="1240"/>
      <c r="ES8" s="1240"/>
      <c r="ET8" s="1240"/>
      <c r="EU8" s="1240"/>
      <c r="EV8" s="1240"/>
      <c r="EW8" s="1240"/>
      <c r="EX8" s="1240"/>
      <c r="EY8" s="1240"/>
      <c r="EZ8" s="1240"/>
      <c r="FA8" s="1240"/>
      <c r="FB8" s="1240"/>
      <c r="FC8" s="1240"/>
      <c r="FD8" s="1240"/>
      <c r="FE8" s="1240"/>
      <c r="FF8" s="1240"/>
      <c r="FG8" s="1240"/>
      <c r="FH8" s="1240"/>
      <c r="FI8" s="1240"/>
      <c r="FJ8" s="1240"/>
      <c r="FK8" s="1240"/>
      <c r="FL8" s="1240"/>
      <c r="FM8" s="1240"/>
      <c r="FN8" s="1240"/>
      <c r="FO8" s="1240"/>
      <c r="FP8" s="1240"/>
      <c r="FQ8" s="1240"/>
      <c r="FR8" s="1240"/>
      <c r="FS8" s="1240"/>
      <c r="FT8" s="1240"/>
      <c r="FU8" s="1240"/>
      <c r="FV8" s="1240"/>
      <c r="FW8" s="1240"/>
      <c r="FX8" s="1240"/>
      <c r="FY8" s="1240"/>
      <c r="FZ8" s="1240"/>
      <c r="GA8" s="1240"/>
      <c r="GB8" s="1240"/>
      <c r="GC8" s="1240"/>
      <c r="GD8" s="1240"/>
      <c r="GE8" s="1240"/>
      <c r="GF8" s="1240"/>
      <c r="GG8" s="1240"/>
      <c r="GH8" s="1240"/>
      <c r="GI8" s="1240"/>
      <c r="GJ8" s="1240"/>
      <c r="GK8" s="1240"/>
      <c r="GL8" s="1240"/>
      <c r="GM8" s="1240"/>
      <c r="GN8" s="1240"/>
      <c r="GO8" s="1240"/>
      <c r="GP8" s="1240"/>
      <c r="GQ8" s="1240"/>
      <c r="GR8" s="1240"/>
      <c r="GS8" s="1240"/>
      <c r="GT8" s="1240"/>
      <c r="GU8" s="1240"/>
      <c r="GV8" s="1240"/>
      <c r="GW8" s="1240"/>
      <c r="GX8" s="1240"/>
      <c r="GY8" s="1240"/>
      <c r="GZ8" s="1240"/>
      <c r="HA8" s="1240"/>
      <c r="HB8" s="1240"/>
      <c r="HC8" s="1240"/>
      <c r="HD8" s="1240"/>
      <c r="HE8" s="1240"/>
      <c r="HF8" s="1240"/>
      <c r="HG8" s="1240"/>
      <c r="HH8" s="1240"/>
      <c r="HI8" s="1240"/>
      <c r="HJ8" s="1240"/>
      <c r="HK8" s="1240"/>
      <c r="HL8" s="1240"/>
      <c r="HM8" s="1240"/>
      <c r="HN8" s="1240"/>
      <c r="HO8" s="1240"/>
      <c r="HP8" s="1240"/>
      <c r="HQ8" s="1240"/>
      <c r="HR8" s="1240"/>
      <c r="HS8" s="1240"/>
      <c r="HT8" s="1240"/>
      <c r="HU8" s="1240"/>
      <c r="HV8" s="1240"/>
      <c r="HW8" s="1240"/>
      <c r="HX8" s="1240"/>
      <c r="HY8" s="1240"/>
      <c r="HZ8" s="1240"/>
      <c r="IA8" s="1240"/>
      <c r="IB8" s="1240"/>
      <c r="IC8" s="1240"/>
      <c r="ID8" s="1240"/>
    </row>
    <row r="9" spans="1:238" s="1242" customFormat="1" ht="18.75">
      <c r="A9" s="937"/>
      <c r="B9" s="1243" t="s">
        <v>71</v>
      </c>
      <c r="C9" s="943"/>
      <c r="D9" s="1244" t="s">
        <v>242</v>
      </c>
      <c r="E9" s="937"/>
      <c r="F9" s="1245"/>
      <c r="G9" s="1246">
        <v>1.5</v>
      </c>
      <c r="H9" s="1247">
        <v>45</v>
      </c>
      <c r="I9" s="1248">
        <v>16</v>
      </c>
      <c r="J9" s="1248"/>
      <c r="K9" s="1248"/>
      <c r="L9" s="1248">
        <v>16</v>
      </c>
      <c r="M9" s="1249">
        <v>29</v>
      </c>
      <c r="N9" s="942"/>
      <c r="O9" s="943"/>
      <c r="P9" s="944"/>
      <c r="Q9" s="945"/>
      <c r="R9" s="946"/>
      <c r="S9" s="1191">
        <v>2</v>
      </c>
      <c r="T9" s="1240"/>
      <c r="U9" s="1241" t="s">
        <v>258</v>
      </c>
      <c r="V9" s="1241" t="s">
        <v>258</v>
      </c>
      <c r="W9" s="1241" t="s">
        <v>258</v>
      </c>
      <c r="X9" s="1241" t="s">
        <v>258</v>
      </c>
      <c r="Y9" s="1241" t="s">
        <v>258</v>
      </c>
      <c r="Z9" s="1241" t="s">
        <v>257</v>
      </c>
      <c r="AA9" s="1240"/>
      <c r="AB9" s="1240"/>
      <c r="AC9" s="1240"/>
      <c r="AD9" s="1240"/>
      <c r="AE9" s="1240"/>
      <c r="AF9" s="1240"/>
      <c r="AG9" s="1240"/>
      <c r="AH9" s="1240"/>
      <c r="AI9" s="1240"/>
      <c r="AJ9" s="1240"/>
      <c r="AK9" s="1240"/>
      <c r="AL9" s="1241"/>
      <c r="AM9" s="1240"/>
      <c r="AN9" s="1240"/>
      <c r="AO9" s="1240"/>
      <c r="AP9" s="1240"/>
      <c r="AQ9" s="1240"/>
      <c r="AR9" s="1240"/>
      <c r="AS9" s="1240"/>
      <c r="AT9" s="1240"/>
      <c r="AU9" s="1240"/>
      <c r="AV9" s="1240"/>
      <c r="AW9" s="1240"/>
      <c r="AX9" s="1240"/>
      <c r="AY9" s="1240"/>
      <c r="AZ9" s="1240"/>
      <c r="BA9" s="1240"/>
      <c r="BB9" s="1240"/>
      <c r="BC9" s="1240"/>
      <c r="BD9" s="1240"/>
      <c r="BE9" s="1240"/>
      <c r="BF9" s="1240"/>
      <c r="BG9" s="1240"/>
      <c r="BH9" s="1240"/>
      <c r="BI9" s="1240"/>
      <c r="BJ9" s="1240"/>
      <c r="BK9" s="1240"/>
      <c r="BL9" s="1240"/>
      <c r="BM9" s="1240"/>
      <c r="BN9" s="1240"/>
      <c r="BO9" s="1240"/>
      <c r="BP9" s="1240"/>
      <c r="BQ9" s="1240"/>
      <c r="BR9" s="1240"/>
      <c r="BS9" s="1240"/>
      <c r="BT9" s="1240"/>
      <c r="BU9" s="1240"/>
      <c r="BV9" s="1240"/>
      <c r="BW9" s="1240"/>
      <c r="BX9" s="1240"/>
      <c r="BY9" s="1240"/>
      <c r="BZ9" s="1240"/>
      <c r="CA9" s="1240"/>
      <c r="CB9" s="1240"/>
      <c r="CC9" s="1240"/>
      <c r="CD9" s="1240"/>
      <c r="CE9" s="1240"/>
      <c r="CF9" s="1240"/>
      <c r="CG9" s="1240"/>
      <c r="CH9" s="1240"/>
      <c r="CI9" s="1240"/>
      <c r="CJ9" s="1240"/>
      <c r="CK9" s="1240"/>
      <c r="CL9" s="1240"/>
      <c r="CM9" s="1240"/>
      <c r="CN9" s="1240"/>
      <c r="CO9" s="1240"/>
      <c r="CP9" s="1240"/>
      <c r="CQ9" s="1240"/>
      <c r="CR9" s="1240"/>
      <c r="CS9" s="1240"/>
      <c r="CT9" s="1240"/>
      <c r="CU9" s="1240"/>
      <c r="CV9" s="1240"/>
      <c r="CW9" s="1240"/>
      <c r="CX9" s="1240"/>
      <c r="CY9" s="1240"/>
      <c r="CZ9" s="1240"/>
      <c r="DA9" s="1240"/>
      <c r="DB9" s="1240"/>
      <c r="DC9" s="1240"/>
      <c r="DD9" s="1240"/>
      <c r="DE9" s="1240"/>
      <c r="DF9" s="1240"/>
      <c r="DG9" s="1240"/>
      <c r="DH9" s="1240"/>
      <c r="DI9" s="1240"/>
      <c r="DJ9" s="1240"/>
      <c r="DK9" s="1240"/>
      <c r="DL9" s="1240"/>
      <c r="DM9" s="1240"/>
      <c r="DN9" s="1240"/>
      <c r="DO9" s="1240"/>
      <c r="DP9" s="1240"/>
      <c r="DQ9" s="1240"/>
      <c r="DR9" s="1240"/>
      <c r="DS9" s="1240"/>
      <c r="DT9" s="1240"/>
      <c r="DU9" s="1240"/>
      <c r="DV9" s="1240"/>
      <c r="DW9" s="1240"/>
      <c r="DX9" s="1240"/>
      <c r="DY9" s="1240"/>
      <c r="DZ9" s="1240"/>
      <c r="EA9" s="1240"/>
      <c r="EB9" s="1240"/>
      <c r="EC9" s="1240"/>
      <c r="ED9" s="1240"/>
      <c r="EE9" s="1240"/>
      <c r="EF9" s="1240"/>
      <c r="EG9" s="1240"/>
      <c r="EH9" s="1240"/>
      <c r="EI9" s="1240"/>
      <c r="EJ9" s="1240"/>
      <c r="EK9" s="1240"/>
      <c r="EL9" s="1240"/>
      <c r="EM9" s="1240"/>
      <c r="EN9" s="1240"/>
      <c r="EO9" s="1240"/>
      <c r="EP9" s="1240"/>
      <c r="EQ9" s="1240"/>
      <c r="ER9" s="1240"/>
      <c r="ES9" s="1240"/>
      <c r="ET9" s="1240"/>
      <c r="EU9" s="1240"/>
      <c r="EV9" s="1240"/>
      <c r="EW9" s="1240"/>
      <c r="EX9" s="1240"/>
      <c r="EY9" s="1240"/>
      <c r="EZ9" s="1240"/>
      <c r="FA9" s="1240"/>
      <c r="FB9" s="1240"/>
      <c r="FC9" s="1240"/>
      <c r="FD9" s="1240"/>
      <c r="FE9" s="1240"/>
      <c r="FF9" s="1240"/>
      <c r="FG9" s="1240"/>
      <c r="FH9" s="1240"/>
      <c r="FI9" s="1240"/>
      <c r="FJ9" s="1240"/>
      <c r="FK9" s="1240"/>
      <c r="FL9" s="1240"/>
      <c r="FM9" s="1240"/>
      <c r="FN9" s="1240"/>
      <c r="FO9" s="1240"/>
      <c r="FP9" s="1240"/>
      <c r="FQ9" s="1240"/>
      <c r="FR9" s="1240"/>
      <c r="FS9" s="1240"/>
      <c r="FT9" s="1240"/>
      <c r="FU9" s="1240"/>
      <c r="FV9" s="1240"/>
      <c r="FW9" s="1240"/>
      <c r="FX9" s="1240"/>
      <c r="FY9" s="1240"/>
      <c r="FZ9" s="1240"/>
      <c r="GA9" s="1240"/>
      <c r="GB9" s="1240"/>
      <c r="GC9" s="1240"/>
      <c r="GD9" s="1240"/>
      <c r="GE9" s="1240"/>
      <c r="GF9" s="1240"/>
      <c r="GG9" s="1240"/>
      <c r="GH9" s="1240"/>
      <c r="GI9" s="1240"/>
      <c r="GJ9" s="1240"/>
      <c r="GK9" s="1240"/>
      <c r="GL9" s="1240"/>
      <c r="GM9" s="1240"/>
      <c r="GN9" s="1240"/>
      <c r="GO9" s="1240"/>
      <c r="GP9" s="1240"/>
      <c r="GQ9" s="1240"/>
      <c r="GR9" s="1240"/>
      <c r="GS9" s="1240"/>
      <c r="GT9" s="1240"/>
      <c r="GU9" s="1240"/>
      <c r="GV9" s="1240"/>
      <c r="GW9" s="1240"/>
      <c r="GX9" s="1240"/>
      <c r="GY9" s="1240"/>
      <c r="GZ9" s="1240"/>
      <c r="HA9" s="1240"/>
      <c r="HB9" s="1240"/>
      <c r="HC9" s="1240"/>
      <c r="HD9" s="1240"/>
      <c r="HE9" s="1240"/>
      <c r="HF9" s="1240"/>
      <c r="HG9" s="1240"/>
      <c r="HH9" s="1240"/>
      <c r="HI9" s="1240"/>
      <c r="HJ9" s="1240"/>
      <c r="HK9" s="1240"/>
      <c r="HL9" s="1240"/>
      <c r="HM9" s="1240"/>
      <c r="HN9" s="1240"/>
      <c r="HO9" s="1240"/>
      <c r="HP9" s="1240"/>
      <c r="HQ9" s="1240"/>
      <c r="HR9" s="1240"/>
      <c r="HS9" s="1240"/>
      <c r="HT9" s="1240"/>
      <c r="HU9" s="1240"/>
      <c r="HV9" s="1240"/>
      <c r="HW9" s="1240"/>
      <c r="HX9" s="1240"/>
      <c r="HY9" s="1240"/>
      <c r="HZ9" s="1240"/>
      <c r="IA9" s="1240"/>
      <c r="IB9" s="1240"/>
      <c r="IC9" s="1240"/>
      <c r="ID9" s="1240"/>
    </row>
    <row r="10" spans="1:238" s="1242" customFormat="1" ht="38.25" thickBot="1">
      <c r="A10" s="1000"/>
      <c r="B10" s="1400" t="s">
        <v>68</v>
      </c>
      <c r="C10" s="1401"/>
      <c r="D10" s="1275" t="s">
        <v>244</v>
      </c>
      <c r="E10" s="1275"/>
      <c r="F10" s="1402"/>
      <c r="G10" s="1403"/>
      <c r="H10" s="1403"/>
      <c r="I10" s="1401"/>
      <c r="J10" s="1275"/>
      <c r="K10" s="1275"/>
      <c r="L10" s="1275"/>
      <c r="M10" s="1402"/>
      <c r="N10" s="1401"/>
      <c r="O10" s="1404"/>
      <c r="P10" s="1402"/>
      <c r="Q10" s="1405" t="s">
        <v>221</v>
      </c>
      <c r="R10" s="1405" t="s">
        <v>221</v>
      </c>
      <c r="S10" s="1405" t="s">
        <v>221</v>
      </c>
      <c r="T10" s="1240"/>
      <c r="U10" s="1241" t="s">
        <v>258</v>
      </c>
      <c r="V10" s="1241" t="s">
        <v>258</v>
      </c>
      <c r="W10" s="1241" t="s">
        <v>258</v>
      </c>
      <c r="X10" s="1241" t="s">
        <v>257</v>
      </c>
      <c r="Y10" s="1241" t="s">
        <v>257</v>
      </c>
      <c r="Z10" s="1241" t="s">
        <v>257</v>
      </c>
      <c r="AA10" s="1240"/>
      <c r="AB10" s="1240"/>
      <c r="AC10" s="1240"/>
      <c r="AD10" s="1240"/>
      <c r="AE10" s="1240"/>
      <c r="AF10" s="1240"/>
      <c r="AG10" s="1240"/>
      <c r="AH10" s="1240"/>
      <c r="AI10" s="1240"/>
      <c r="AJ10" s="1240"/>
      <c r="AK10" s="1240"/>
      <c r="AL10" s="1241"/>
      <c r="AM10" s="1240"/>
      <c r="AN10" s="1240"/>
      <c r="AO10" s="1240"/>
      <c r="AP10" s="1240"/>
      <c r="AQ10" s="1240"/>
      <c r="AR10" s="1240"/>
      <c r="AS10" s="1240"/>
      <c r="AT10" s="1240"/>
      <c r="AU10" s="1240"/>
      <c r="AV10" s="1240"/>
      <c r="AW10" s="1240"/>
      <c r="AX10" s="1240"/>
      <c r="AY10" s="1240"/>
      <c r="AZ10" s="1240"/>
      <c r="BA10" s="1240"/>
      <c r="BB10" s="1240"/>
      <c r="BC10" s="1240"/>
      <c r="BD10" s="1240"/>
      <c r="BE10" s="1240"/>
      <c r="BF10" s="1240"/>
      <c r="BG10" s="1240"/>
      <c r="BH10" s="1240"/>
      <c r="BI10" s="1240"/>
      <c r="BJ10" s="1240"/>
      <c r="BK10" s="1240"/>
      <c r="BL10" s="1240"/>
      <c r="BM10" s="1240"/>
      <c r="BN10" s="1240"/>
      <c r="BO10" s="1240"/>
      <c r="BP10" s="1240"/>
      <c r="BQ10" s="1240"/>
      <c r="BR10" s="1240"/>
      <c r="BS10" s="1240"/>
      <c r="BT10" s="1240"/>
      <c r="BU10" s="1240"/>
      <c r="BV10" s="1240"/>
      <c r="BW10" s="1240"/>
      <c r="BX10" s="1240"/>
      <c r="BY10" s="1240"/>
      <c r="BZ10" s="1240"/>
      <c r="CA10" s="1240"/>
      <c r="CB10" s="1240"/>
      <c r="CC10" s="1240"/>
      <c r="CD10" s="1240"/>
      <c r="CE10" s="1240"/>
      <c r="CF10" s="1240"/>
      <c r="CG10" s="1240"/>
      <c r="CH10" s="1240"/>
      <c r="CI10" s="1240"/>
      <c r="CJ10" s="1240"/>
      <c r="CK10" s="1240"/>
      <c r="CL10" s="1240"/>
      <c r="CM10" s="1240"/>
      <c r="CN10" s="1240"/>
      <c r="CO10" s="1240"/>
      <c r="CP10" s="1240"/>
      <c r="CQ10" s="1240"/>
      <c r="CR10" s="1240"/>
      <c r="CS10" s="1240"/>
      <c r="CT10" s="1240"/>
      <c r="CU10" s="1240"/>
      <c r="CV10" s="1240"/>
      <c r="CW10" s="1240"/>
      <c r="CX10" s="1240"/>
      <c r="CY10" s="1240"/>
      <c r="CZ10" s="1240"/>
      <c r="DA10" s="1240"/>
      <c r="DB10" s="1240"/>
      <c r="DC10" s="1240"/>
      <c r="DD10" s="1240"/>
      <c r="DE10" s="1240"/>
      <c r="DF10" s="1240"/>
      <c r="DG10" s="1240"/>
      <c r="DH10" s="1240"/>
      <c r="DI10" s="1240"/>
      <c r="DJ10" s="1240"/>
      <c r="DK10" s="1240"/>
      <c r="DL10" s="1240"/>
      <c r="DM10" s="1240"/>
      <c r="DN10" s="1240"/>
      <c r="DO10" s="1240"/>
      <c r="DP10" s="1240"/>
      <c r="DQ10" s="1240"/>
      <c r="DR10" s="1240"/>
      <c r="DS10" s="1240"/>
      <c r="DT10" s="1240"/>
      <c r="DU10" s="1240"/>
      <c r="DV10" s="1240"/>
      <c r="DW10" s="1240"/>
      <c r="DX10" s="1240"/>
      <c r="DY10" s="1240"/>
      <c r="DZ10" s="1240"/>
      <c r="EA10" s="1240"/>
      <c r="EB10" s="1240"/>
      <c r="EC10" s="1240"/>
      <c r="ED10" s="1240"/>
      <c r="EE10" s="1240"/>
      <c r="EF10" s="1240"/>
      <c r="EG10" s="1240"/>
      <c r="EH10" s="1240"/>
      <c r="EI10" s="1240"/>
      <c r="EJ10" s="1240"/>
      <c r="EK10" s="1240"/>
      <c r="EL10" s="1240"/>
      <c r="EM10" s="1240"/>
      <c r="EN10" s="1240"/>
      <c r="EO10" s="1240"/>
      <c r="EP10" s="1240"/>
      <c r="EQ10" s="1240"/>
      <c r="ER10" s="1240"/>
      <c r="ES10" s="1240"/>
      <c r="ET10" s="1240"/>
      <c r="EU10" s="1240"/>
      <c r="EV10" s="1240"/>
      <c r="EW10" s="1240"/>
      <c r="EX10" s="1240"/>
      <c r="EY10" s="1240"/>
      <c r="EZ10" s="1240"/>
      <c r="FA10" s="1240"/>
      <c r="FB10" s="1240"/>
      <c r="FC10" s="1240"/>
      <c r="FD10" s="1240"/>
      <c r="FE10" s="1240"/>
      <c r="FF10" s="1240"/>
      <c r="FG10" s="1240"/>
      <c r="FH10" s="1240"/>
      <c r="FI10" s="1240"/>
      <c r="FJ10" s="1240"/>
      <c r="FK10" s="1240"/>
      <c r="FL10" s="1240"/>
      <c r="FM10" s="1240"/>
      <c r="FN10" s="1240"/>
      <c r="FO10" s="1240"/>
      <c r="FP10" s="1240"/>
      <c r="FQ10" s="1240"/>
      <c r="FR10" s="1240"/>
      <c r="FS10" s="1240"/>
      <c r="FT10" s="1240"/>
      <c r="FU10" s="1240"/>
      <c r="FV10" s="1240"/>
      <c r="FW10" s="1240"/>
      <c r="FX10" s="1240"/>
      <c r="FY10" s="1240"/>
      <c r="FZ10" s="1240"/>
      <c r="GA10" s="1240"/>
      <c r="GB10" s="1240"/>
      <c r="GC10" s="1240"/>
      <c r="GD10" s="1240"/>
      <c r="GE10" s="1240"/>
      <c r="GF10" s="1240"/>
      <c r="GG10" s="1240"/>
      <c r="GH10" s="1240"/>
      <c r="GI10" s="1240"/>
      <c r="GJ10" s="1240"/>
      <c r="GK10" s="1240"/>
      <c r="GL10" s="1240"/>
      <c r="GM10" s="1240"/>
      <c r="GN10" s="1240"/>
      <c r="GO10" s="1240"/>
      <c r="GP10" s="1240"/>
      <c r="GQ10" s="1240"/>
      <c r="GR10" s="1240"/>
      <c r="GS10" s="1240"/>
      <c r="GT10" s="1240"/>
      <c r="GU10" s="1240"/>
      <c r="GV10" s="1240"/>
      <c r="GW10" s="1240"/>
      <c r="GX10" s="1240"/>
      <c r="GY10" s="1240"/>
      <c r="GZ10" s="1240"/>
      <c r="HA10" s="1240"/>
      <c r="HB10" s="1240"/>
      <c r="HC10" s="1240"/>
      <c r="HD10" s="1240"/>
      <c r="HE10" s="1240"/>
      <c r="HF10" s="1240"/>
      <c r="HG10" s="1240"/>
      <c r="HH10" s="1240"/>
      <c r="HI10" s="1240"/>
      <c r="HJ10" s="1240"/>
      <c r="HK10" s="1240"/>
      <c r="HL10" s="1240"/>
      <c r="HM10" s="1240"/>
      <c r="HN10" s="1240"/>
      <c r="HO10" s="1240"/>
      <c r="HP10" s="1240"/>
      <c r="HQ10" s="1240"/>
      <c r="HR10" s="1240"/>
      <c r="HS10" s="1240"/>
      <c r="HT10" s="1240"/>
      <c r="HU10" s="1240"/>
      <c r="HV10" s="1240"/>
      <c r="HW10" s="1240"/>
      <c r="HX10" s="1240"/>
      <c r="HY10" s="1240"/>
      <c r="HZ10" s="1240"/>
      <c r="IA10" s="1240"/>
      <c r="IB10" s="1240"/>
      <c r="IC10" s="1240"/>
      <c r="ID10" s="1240"/>
    </row>
    <row r="11" spans="1:238" s="1242" customFormat="1" ht="19.5" thickBot="1">
      <c r="A11" s="1406" t="s">
        <v>171</v>
      </c>
      <c r="B11" s="1407" t="s">
        <v>78</v>
      </c>
      <c r="C11" s="943"/>
      <c r="D11" s="971"/>
      <c r="E11" s="971"/>
      <c r="F11" s="909"/>
      <c r="G11" s="1408">
        <v>6</v>
      </c>
      <c r="H11" s="1248">
        <v>180</v>
      </c>
      <c r="I11" s="1298">
        <v>69</v>
      </c>
      <c r="J11" s="1298">
        <v>43</v>
      </c>
      <c r="K11" s="1299">
        <v>26</v>
      </c>
      <c r="L11" s="1299"/>
      <c r="M11" s="1306">
        <v>111</v>
      </c>
      <c r="N11" s="1247"/>
      <c r="O11" s="1248"/>
      <c r="P11" s="963"/>
      <c r="Q11" s="1247"/>
      <c r="R11" s="1248"/>
      <c r="S11" s="1248"/>
      <c r="T11" s="1313"/>
      <c r="U11" s="1241" t="s">
        <v>258</v>
      </c>
      <c r="V11" s="1241" t="s">
        <v>258</v>
      </c>
      <c r="W11" s="1241" t="s">
        <v>258</v>
      </c>
      <c r="X11" s="1241" t="s">
        <v>258</v>
      </c>
      <c r="Y11" s="1241" t="s">
        <v>257</v>
      </c>
      <c r="Z11" s="1241" t="s">
        <v>257</v>
      </c>
      <c r="AA11" s="1313"/>
      <c r="AB11" s="1313"/>
      <c r="AC11" s="1313"/>
      <c r="AD11" s="1313"/>
      <c r="AE11" s="1313"/>
      <c r="AF11" s="1313"/>
      <c r="AG11" s="1313"/>
      <c r="AH11" s="1313"/>
      <c r="AI11" s="1313"/>
      <c r="AJ11" s="1313"/>
      <c r="AK11" s="1313"/>
      <c r="AL11" s="1314"/>
      <c r="AM11" s="1313"/>
      <c r="AN11" s="1313"/>
      <c r="AO11" s="1313"/>
      <c r="AP11" s="1313"/>
      <c r="AQ11" s="1313"/>
      <c r="AR11" s="1313"/>
      <c r="AS11" s="1313"/>
      <c r="AT11" s="1313"/>
      <c r="AU11" s="1313"/>
      <c r="AV11" s="1313"/>
      <c r="AW11" s="1313"/>
      <c r="AX11" s="1313"/>
      <c r="AY11" s="1313"/>
      <c r="AZ11" s="1313"/>
      <c r="BA11" s="1313"/>
      <c r="BB11" s="1313"/>
      <c r="BC11" s="1313"/>
      <c r="BD11" s="1313"/>
      <c r="BE11" s="1313"/>
      <c r="BF11" s="1313"/>
      <c r="BG11" s="1313"/>
      <c r="BH11" s="1313"/>
      <c r="BI11" s="1313"/>
      <c r="BJ11" s="1313"/>
      <c r="BK11" s="1313"/>
      <c r="BL11" s="1313"/>
      <c r="BM11" s="1313"/>
      <c r="BN11" s="1313"/>
      <c r="BO11" s="1313"/>
      <c r="BP11" s="1313"/>
      <c r="BQ11" s="1313"/>
      <c r="BR11" s="1313"/>
      <c r="BS11" s="1313"/>
      <c r="BT11" s="1313"/>
      <c r="BU11" s="1313"/>
      <c r="BV11" s="1313"/>
      <c r="BW11" s="1313"/>
      <c r="BX11" s="1313"/>
      <c r="BY11" s="1313"/>
      <c r="BZ11" s="1313"/>
      <c r="CA11" s="1313"/>
      <c r="CB11" s="1313"/>
      <c r="CC11" s="1313"/>
      <c r="CD11" s="1313"/>
      <c r="CE11" s="1313"/>
      <c r="CF11" s="1313"/>
      <c r="CG11" s="1313"/>
      <c r="CH11" s="1313"/>
      <c r="CI11" s="1313"/>
      <c r="CJ11" s="1313"/>
      <c r="CK11" s="1313"/>
      <c r="CL11" s="1313"/>
      <c r="CM11" s="1313"/>
      <c r="CN11" s="1313"/>
      <c r="CO11" s="1313"/>
      <c r="CP11" s="1313"/>
      <c r="CQ11" s="1313"/>
      <c r="CR11" s="1313"/>
      <c r="CS11" s="1313"/>
      <c r="CT11" s="1313"/>
      <c r="CU11" s="1313"/>
      <c r="CV11" s="1313"/>
      <c r="CW11" s="1313"/>
      <c r="CX11" s="1313"/>
      <c r="CY11" s="1313"/>
      <c r="CZ11" s="1313"/>
      <c r="DA11" s="1313"/>
      <c r="DB11" s="1313"/>
      <c r="DC11" s="1313"/>
      <c r="DD11" s="1313"/>
      <c r="DE11" s="1313"/>
      <c r="DF11" s="1313"/>
      <c r="DG11" s="1313"/>
      <c r="DH11" s="1313"/>
      <c r="DI11" s="1313"/>
      <c r="DJ11" s="1313"/>
      <c r="DK11" s="1313"/>
      <c r="DL11" s="1313"/>
      <c r="DM11" s="1313"/>
      <c r="DN11" s="1313"/>
      <c r="DO11" s="1313"/>
      <c r="DP11" s="1313"/>
      <c r="DQ11" s="1313"/>
      <c r="DR11" s="1313"/>
      <c r="DS11" s="1313"/>
      <c r="DT11" s="1313"/>
      <c r="DU11" s="1313"/>
      <c r="DV11" s="1313"/>
      <c r="DW11" s="1313"/>
      <c r="DX11" s="1313"/>
      <c r="DY11" s="1313"/>
      <c r="DZ11" s="1313"/>
      <c r="EA11" s="1313"/>
      <c r="EB11" s="1313"/>
      <c r="EC11" s="1313"/>
      <c r="ED11" s="1313"/>
      <c r="EE11" s="1313"/>
      <c r="EF11" s="1313"/>
      <c r="EG11" s="1313"/>
      <c r="EH11" s="1313"/>
      <c r="EI11" s="1313"/>
      <c r="EJ11" s="1313"/>
      <c r="EK11" s="1313"/>
      <c r="EL11" s="1313"/>
      <c r="EM11" s="1313"/>
      <c r="EN11" s="1313"/>
      <c r="EO11" s="1313"/>
      <c r="EP11" s="1313"/>
      <c r="EQ11" s="1313"/>
      <c r="ER11" s="1313"/>
      <c r="ES11" s="1313"/>
      <c r="ET11" s="1313"/>
      <c r="EU11" s="1313"/>
      <c r="EV11" s="1313"/>
      <c r="EW11" s="1313"/>
      <c r="EX11" s="1313"/>
      <c r="EY11" s="1313"/>
      <c r="EZ11" s="1313"/>
      <c r="FA11" s="1313"/>
      <c r="FB11" s="1313"/>
      <c r="FC11" s="1313"/>
      <c r="FD11" s="1313"/>
      <c r="FE11" s="1313"/>
      <c r="FF11" s="1313"/>
      <c r="FG11" s="1313"/>
      <c r="FH11" s="1313"/>
      <c r="FI11" s="1313"/>
      <c r="FJ11" s="1313"/>
      <c r="FK11" s="1313"/>
      <c r="FL11" s="1313"/>
      <c r="FM11" s="1313"/>
      <c r="FN11" s="1313"/>
      <c r="FO11" s="1313"/>
      <c r="FP11" s="1313"/>
      <c r="FQ11" s="1313"/>
      <c r="FR11" s="1313"/>
      <c r="FS11" s="1313"/>
      <c r="FT11" s="1313"/>
      <c r="FU11" s="1313"/>
      <c r="FV11" s="1313"/>
      <c r="FW11" s="1313"/>
      <c r="FX11" s="1313"/>
      <c r="FY11" s="1313"/>
      <c r="FZ11" s="1313"/>
      <c r="GA11" s="1313"/>
      <c r="GB11" s="1313"/>
      <c r="GC11" s="1313"/>
      <c r="GD11" s="1313"/>
      <c r="GE11" s="1313"/>
      <c r="GF11" s="1313"/>
      <c r="GG11" s="1313"/>
      <c r="GH11" s="1313"/>
      <c r="GI11" s="1313"/>
      <c r="GJ11" s="1313"/>
      <c r="GK11" s="1313"/>
      <c r="GL11" s="1313"/>
      <c r="GM11" s="1313"/>
      <c r="GN11" s="1313"/>
      <c r="GO11" s="1313"/>
      <c r="GP11" s="1313"/>
      <c r="GQ11" s="1313"/>
      <c r="GR11" s="1313"/>
      <c r="GS11" s="1313"/>
      <c r="GT11" s="1313"/>
      <c r="GU11" s="1313"/>
      <c r="GV11" s="1313"/>
      <c r="GW11" s="1313"/>
      <c r="GX11" s="1313"/>
      <c r="GY11" s="1313"/>
      <c r="GZ11" s="1313"/>
      <c r="HA11" s="1313"/>
      <c r="HB11" s="1313"/>
      <c r="HC11" s="1313"/>
      <c r="HD11" s="1313"/>
      <c r="HE11" s="1313"/>
      <c r="HF11" s="1313"/>
      <c r="HG11" s="1313"/>
      <c r="HH11" s="1313"/>
      <c r="HI11" s="1313"/>
      <c r="HJ11" s="1313"/>
      <c r="HK11" s="1313"/>
      <c r="HL11" s="1313"/>
      <c r="HM11" s="1313"/>
      <c r="HN11" s="1313"/>
      <c r="HO11" s="1313"/>
      <c r="HP11" s="1313"/>
      <c r="HQ11" s="1313"/>
      <c r="HR11" s="1313"/>
      <c r="HS11" s="1313"/>
      <c r="HT11" s="1313"/>
      <c r="HU11" s="1313"/>
      <c r="HV11" s="1313"/>
      <c r="HW11" s="1313"/>
      <c r="HX11" s="1313"/>
      <c r="HY11" s="1313"/>
      <c r="HZ11" s="1313"/>
      <c r="IA11" s="1313"/>
      <c r="IB11" s="1313"/>
      <c r="IC11" s="1313"/>
      <c r="ID11" s="1313"/>
    </row>
    <row r="12" spans="1:238" s="1242" customFormat="1" ht="18.75">
      <c r="A12" s="937" t="s">
        <v>173</v>
      </c>
      <c r="B12" s="946" t="s">
        <v>71</v>
      </c>
      <c r="C12" s="943" t="s">
        <v>242</v>
      </c>
      <c r="D12" s="971"/>
      <c r="E12" s="971"/>
      <c r="F12" s="909"/>
      <c r="G12" s="1409">
        <v>2</v>
      </c>
      <c r="H12" s="943">
        <v>60</v>
      </c>
      <c r="I12" s="1294">
        <v>24</v>
      </c>
      <c r="J12" s="1294">
        <v>16</v>
      </c>
      <c r="K12" s="1318">
        <v>8</v>
      </c>
      <c r="L12" s="1318"/>
      <c r="M12" s="1319">
        <v>36</v>
      </c>
      <c r="N12" s="951"/>
      <c r="O12" s="1410"/>
      <c r="P12" s="1411"/>
      <c r="Q12" s="1412"/>
      <c r="R12" s="1413"/>
      <c r="S12" s="1414">
        <v>3</v>
      </c>
      <c r="T12" s="1313"/>
      <c r="U12" s="1241" t="s">
        <v>258</v>
      </c>
      <c r="V12" s="1241" t="s">
        <v>258</v>
      </c>
      <c r="W12" s="1241" t="s">
        <v>258</v>
      </c>
      <c r="X12" s="1241" t="s">
        <v>258</v>
      </c>
      <c r="Y12" s="1241" t="s">
        <v>258</v>
      </c>
      <c r="Z12" s="1241" t="s">
        <v>257</v>
      </c>
      <c r="AA12" s="1313"/>
      <c r="AB12" s="1313"/>
      <c r="AC12" s="1313"/>
      <c r="AD12" s="1313"/>
      <c r="AE12" s="1313"/>
      <c r="AF12" s="1313"/>
      <c r="AG12" s="1313"/>
      <c r="AH12" s="1313"/>
      <c r="AI12" s="1313"/>
      <c r="AJ12" s="1313"/>
      <c r="AK12" s="1313"/>
      <c r="AL12" s="1314"/>
      <c r="AM12" s="1313"/>
      <c r="AN12" s="1313"/>
      <c r="AO12" s="1313"/>
      <c r="AP12" s="1313"/>
      <c r="AQ12" s="1313"/>
      <c r="AR12" s="1313"/>
      <c r="AS12" s="1313"/>
      <c r="AT12" s="1313"/>
      <c r="AU12" s="1313"/>
      <c r="AV12" s="1313"/>
      <c r="AW12" s="1313"/>
      <c r="AX12" s="1313"/>
      <c r="AY12" s="1313"/>
      <c r="AZ12" s="1313"/>
      <c r="BA12" s="1313"/>
      <c r="BB12" s="1313"/>
      <c r="BC12" s="1313"/>
      <c r="BD12" s="1313"/>
      <c r="BE12" s="1313"/>
      <c r="BF12" s="1313"/>
      <c r="BG12" s="1313"/>
      <c r="BH12" s="1313"/>
      <c r="BI12" s="1313"/>
      <c r="BJ12" s="1313"/>
      <c r="BK12" s="1313"/>
      <c r="BL12" s="1313"/>
      <c r="BM12" s="1313"/>
      <c r="BN12" s="1313"/>
      <c r="BO12" s="1313"/>
      <c r="BP12" s="1313"/>
      <c r="BQ12" s="1313"/>
      <c r="BR12" s="1313"/>
      <c r="BS12" s="1313"/>
      <c r="BT12" s="1313"/>
      <c r="BU12" s="1313"/>
      <c r="BV12" s="1313"/>
      <c r="BW12" s="1313"/>
      <c r="BX12" s="1313"/>
      <c r="BY12" s="1313"/>
      <c r="BZ12" s="1313"/>
      <c r="CA12" s="1313"/>
      <c r="CB12" s="1313"/>
      <c r="CC12" s="1313"/>
      <c r="CD12" s="1313"/>
      <c r="CE12" s="1313"/>
      <c r="CF12" s="1313"/>
      <c r="CG12" s="1313"/>
      <c r="CH12" s="1313"/>
      <c r="CI12" s="1313"/>
      <c r="CJ12" s="1313"/>
      <c r="CK12" s="1313"/>
      <c r="CL12" s="1313"/>
      <c r="CM12" s="1313"/>
      <c r="CN12" s="1313"/>
      <c r="CO12" s="1313"/>
      <c r="CP12" s="1313"/>
      <c r="CQ12" s="1313"/>
      <c r="CR12" s="1313"/>
      <c r="CS12" s="1313"/>
      <c r="CT12" s="1313"/>
      <c r="CU12" s="1313"/>
      <c r="CV12" s="1313"/>
      <c r="CW12" s="1313"/>
      <c r="CX12" s="1313"/>
      <c r="CY12" s="1313"/>
      <c r="CZ12" s="1313"/>
      <c r="DA12" s="1313"/>
      <c r="DB12" s="1313"/>
      <c r="DC12" s="1313"/>
      <c r="DD12" s="1313"/>
      <c r="DE12" s="1313"/>
      <c r="DF12" s="1313"/>
      <c r="DG12" s="1313"/>
      <c r="DH12" s="1313"/>
      <c r="DI12" s="1313"/>
      <c r="DJ12" s="1313"/>
      <c r="DK12" s="1313"/>
      <c r="DL12" s="1313"/>
      <c r="DM12" s="1313"/>
      <c r="DN12" s="1313"/>
      <c r="DO12" s="1313"/>
      <c r="DP12" s="1313"/>
      <c r="DQ12" s="1313"/>
      <c r="DR12" s="1313"/>
      <c r="DS12" s="1313"/>
      <c r="DT12" s="1313"/>
      <c r="DU12" s="1313"/>
      <c r="DV12" s="1313"/>
      <c r="DW12" s="1313"/>
      <c r="DX12" s="1313"/>
      <c r="DY12" s="1313"/>
      <c r="DZ12" s="1313"/>
      <c r="EA12" s="1313"/>
      <c r="EB12" s="1313"/>
      <c r="EC12" s="1313"/>
      <c r="ED12" s="1313"/>
      <c r="EE12" s="1313"/>
      <c r="EF12" s="1313"/>
      <c r="EG12" s="1313"/>
      <c r="EH12" s="1313"/>
      <c r="EI12" s="1313"/>
      <c r="EJ12" s="1313"/>
      <c r="EK12" s="1313"/>
      <c r="EL12" s="1313"/>
      <c r="EM12" s="1313"/>
      <c r="EN12" s="1313"/>
      <c r="EO12" s="1313"/>
      <c r="EP12" s="1313"/>
      <c r="EQ12" s="1313"/>
      <c r="ER12" s="1313"/>
      <c r="ES12" s="1313"/>
      <c r="ET12" s="1313"/>
      <c r="EU12" s="1313"/>
      <c r="EV12" s="1313"/>
      <c r="EW12" s="1313"/>
      <c r="EX12" s="1313"/>
      <c r="EY12" s="1313"/>
      <c r="EZ12" s="1313"/>
      <c r="FA12" s="1313"/>
      <c r="FB12" s="1313"/>
      <c r="FC12" s="1313"/>
      <c r="FD12" s="1313"/>
      <c r="FE12" s="1313"/>
      <c r="FF12" s="1313"/>
      <c r="FG12" s="1313"/>
      <c r="FH12" s="1313"/>
      <c r="FI12" s="1313"/>
      <c r="FJ12" s="1313"/>
      <c r="FK12" s="1313"/>
      <c r="FL12" s="1313"/>
      <c r="FM12" s="1313"/>
      <c r="FN12" s="1313"/>
      <c r="FO12" s="1313"/>
      <c r="FP12" s="1313"/>
      <c r="FQ12" s="1313"/>
      <c r="FR12" s="1313"/>
      <c r="FS12" s="1313"/>
      <c r="FT12" s="1313"/>
      <c r="FU12" s="1313"/>
      <c r="FV12" s="1313"/>
      <c r="FW12" s="1313"/>
      <c r="FX12" s="1313"/>
      <c r="FY12" s="1313"/>
      <c r="FZ12" s="1313"/>
      <c r="GA12" s="1313"/>
      <c r="GB12" s="1313"/>
      <c r="GC12" s="1313"/>
      <c r="GD12" s="1313"/>
      <c r="GE12" s="1313"/>
      <c r="GF12" s="1313"/>
      <c r="GG12" s="1313"/>
      <c r="GH12" s="1313"/>
      <c r="GI12" s="1313"/>
      <c r="GJ12" s="1313"/>
      <c r="GK12" s="1313"/>
      <c r="GL12" s="1313"/>
      <c r="GM12" s="1313"/>
      <c r="GN12" s="1313"/>
      <c r="GO12" s="1313"/>
      <c r="GP12" s="1313"/>
      <c r="GQ12" s="1313"/>
      <c r="GR12" s="1313"/>
      <c r="GS12" s="1313"/>
      <c r="GT12" s="1313"/>
      <c r="GU12" s="1313"/>
      <c r="GV12" s="1313"/>
      <c r="GW12" s="1313"/>
      <c r="GX12" s="1313"/>
      <c r="GY12" s="1313"/>
      <c r="GZ12" s="1313"/>
      <c r="HA12" s="1313"/>
      <c r="HB12" s="1313"/>
      <c r="HC12" s="1313"/>
      <c r="HD12" s="1313"/>
      <c r="HE12" s="1313"/>
      <c r="HF12" s="1313"/>
      <c r="HG12" s="1313"/>
      <c r="HH12" s="1313"/>
      <c r="HI12" s="1313"/>
      <c r="HJ12" s="1313"/>
      <c r="HK12" s="1313"/>
      <c r="HL12" s="1313"/>
      <c r="HM12" s="1313"/>
      <c r="HN12" s="1313"/>
      <c r="HO12" s="1313"/>
      <c r="HP12" s="1313"/>
      <c r="HQ12" s="1313"/>
      <c r="HR12" s="1313"/>
      <c r="HS12" s="1313"/>
      <c r="HT12" s="1313"/>
      <c r="HU12" s="1313"/>
      <c r="HV12" s="1313"/>
      <c r="HW12" s="1313"/>
      <c r="HX12" s="1313"/>
      <c r="HY12" s="1313"/>
      <c r="HZ12" s="1313"/>
      <c r="IA12" s="1313"/>
      <c r="IB12" s="1313"/>
      <c r="IC12" s="1313"/>
      <c r="ID12" s="1313"/>
    </row>
    <row r="13" spans="1:238" s="1242" customFormat="1" ht="18.75">
      <c r="A13" s="973" t="s">
        <v>200</v>
      </c>
      <c r="B13" s="1415" t="s">
        <v>93</v>
      </c>
      <c r="C13" s="979" t="s">
        <v>242</v>
      </c>
      <c r="D13" s="1226"/>
      <c r="E13" s="1226"/>
      <c r="F13" s="1397"/>
      <c r="G13" s="1416">
        <v>3</v>
      </c>
      <c r="H13" s="1258">
        <v>90</v>
      </c>
      <c r="I13" s="1417">
        <v>32</v>
      </c>
      <c r="J13" s="1417">
        <v>16</v>
      </c>
      <c r="K13" s="1418">
        <v>16</v>
      </c>
      <c r="L13" s="1418"/>
      <c r="M13" s="1419">
        <v>58</v>
      </c>
      <c r="N13" s="1258"/>
      <c r="O13" s="979"/>
      <c r="P13" s="1339"/>
      <c r="Q13" s="1339"/>
      <c r="R13" s="1339"/>
      <c r="S13" s="1420">
        <v>4</v>
      </c>
      <c r="T13" s="1313"/>
      <c r="U13" s="1241" t="s">
        <v>258</v>
      </c>
      <c r="V13" s="1241" t="s">
        <v>258</v>
      </c>
      <c r="W13" s="1241" t="s">
        <v>258</v>
      </c>
      <c r="X13" s="1241" t="s">
        <v>258</v>
      </c>
      <c r="Y13" s="1241" t="s">
        <v>258</v>
      </c>
      <c r="Z13" s="1241" t="s">
        <v>257</v>
      </c>
      <c r="AA13" s="1313"/>
      <c r="AB13" s="1313"/>
      <c r="AC13" s="1313"/>
      <c r="AD13" s="1313"/>
      <c r="AE13" s="1313"/>
      <c r="AF13" s="1313"/>
      <c r="AG13" s="1313"/>
      <c r="AH13" s="1313"/>
      <c r="AI13" s="1313"/>
      <c r="AJ13" s="1313"/>
      <c r="AK13" s="1313"/>
      <c r="AL13" s="1314"/>
      <c r="AM13" s="1313"/>
      <c r="AN13" s="1313"/>
      <c r="AO13" s="1313"/>
      <c r="AP13" s="1313"/>
      <c r="AQ13" s="1313"/>
      <c r="AR13" s="1313"/>
      <c r="AS13" s="1313"/>
      <c r="AT13" s="1313"/>
      <c r="AU13" s="1313"/>
      <c r="AV13" s="1313"/>
      <c r="AW13" s="1313"/>
      <c r="AX13" s="1313"/>
      <c r="AY13" s="1313"/>
      <c r="AZ13" s="1313"/>
      <c r="BA13" s="1313"/>
      <c r="BB13" s="1313"/>
      <c r="BC13" s="1313"/>
      <c r="BD13" s="1313"/>
      <c r="BE13" s="1313"/>
      <c r="BF13" s="1313"/>
      <c r="BG13" s="1313"/>
      <c r="BH13" s="1313"/>
      <c r="BI13" s="1313"/>
      <c r="BJ13" s="1313"/>
      <c r="BK13" s="1313"/>
      <c r="BL13" s="1313"/>
      <c r="BM13" s="1313"/>
      <c r="BN13" s="1313"/>
      <c r="BO13" s="1313"/>
      <c r="BP13" s="1313"/>
      <c r="BQ13" s="1313"/>
      <c r="BR13" s="1313"/>
      <c r="BS13" s="1313"/>
      <c r="BT13" s="1313"/>
      <c r="BU13" s="1313"/>
      <c r="BV13" s="1313"/>
      <c r="BW13" s="1313"/>
      <c r="BX13" s="1313"/>
      <c r="BY13" s="1313"/>
      <c r="BZ13" s="1313"/>
      <c r="CA13" s="1313"/>
      <c r="CB13" s="1313"/>
      <c r="CC13" s="1313"/>
      <c r="CD13" s="1313"/>
      <c r="CE13" s="1313"/>
      <c r="CF13" s="1313"/>
      <c r="CG13" s="1313"/>
      <c r="CH13" s="1313"/>
      <c r="CI13" s="1313"/>
      <c r="CJ13" s="1313"/>
      <c r="CK13" s="1313"/>
      <c r="CL13" s="1313"/>
      <c r="CM13" s="1313"/>
      <c r="CN13" s="1313"/>
      <c r="CO13" s="1313"/>
      <c r="CP13" s="1313"/>
      <c r="CQ13" s="1313"/>
      <c r="CR13" s="1313"/>
      <c r="CS13" s="1313"/>
      <c r="CT13" s="1313"/>
      <c r="CU13" s="1313"/>
      <c r="CV13" s="1313"/>
      <c r="CW13" s="1313"/>
      <c r="CX13" s="1313"/>
      <c r="CY13" s="1313"/>
      <c r="CZ13" s="1313"/>
      <c r="DA13" s="1313"/>
      <c r="DB13" s="1313"/>
      <c r="DC13" s="1313"/>
      <c r="DD13" s="1313"/>
      <c r="DE13" s="1313"/>
      <c r="DF13" s="1313"/>
      <c r="DG13" s="1313"/>
      <c r="DH13" s="1313"/>
      <c r="DI13" s="1313"/>
      <c r="DJ13" s="1313"/>
      <c r="DK13" s="1313"/>
      <c r="DL13" s="1313"/>
      <c r="DM13" s="1313"/>
      <c r="DN13" s="1313"/>
      <c r="DO13" s="1313"/>
      <c r="DP13" s="1313"/>
      <c r="DQ13" s="1313"/>
      <c r="DR13" s="1313"/>
      <c r="DS13" s="1313"/>
      <c r="DT13" s="1313"/>
      <c r="DU13" s="1313"/>
      <c r="DV13" s="1313"/>
      <c r="DW13" s="1313"/>
      <c r="DX13" s="1313"/>
      <c r="DY13" s="1313"/>
      <c r="DZ13" s="1313"/>
      <c r="EA13" s="1313"/>
      <c r="EB13" s="1313"/>
      <c r="EC13" s="1313"/>
      <c r="ED13" s="1313"/>
      <c r="EE13" s="1313"/>
      <c r="EF13" s="1313"/>
      <c r="EG13" s="1313"/>
      <c r="EH13" s="1313"/>
      <c r="EI13" s="1313"/>
      <c r="EJ13" s="1313"/>
      <c r="EK13" s="1313"/>
      <c r="EL13" s="1313"/>
      <c r="EM13" s="1313"/>
      <c r="EN13" s="1313"/>
      <c r="EO13" s="1313"/>
      <c r="EP13" s="1313"/>
      <c r="EQ13" s="1313"/>
      <c r="ER13" s="1313"/>
      <c r="ES13" s="1313"/>
      <c r="ET13" s="1313"/>
      <c r="EU13" s="1313"/>
      <c r="EV13" s="1313"/>
      <c r="EW13" s="1313"/>
      <c r="EX13" s="1313"/>
      <c r="EY13" s="1313"/>
      <c r="EZ13" s="1313"/>
      <c r="FA13" s="1313"/>
      <c r="FB13" s="1313"/>
      <c r="FC13" s="1313"/>
      <c r="FD13" s="1313"/>
      <c r="FE13" s="1313"/>
      <c r="FF13" s="1313"/>
      <c r="FG13" s="1313"/>
      <c r="FH13" s="1313"/>
      <c r="FI13" s="1313"/>
      <c r="FJ13" s="1313"/>
      <c r="FK13" s="1313"/>
      <c r="FL13" s="1313"/>
      <c r="FM13" s="1313"/>
      <c r="FN13" s="1313"/>
      <c r="FO13" s="1313"/>
      <c r="FP13" s="1313"/>
      <c r="FQ13" s="1313"/>
      <c r="FR13" s="1313"/>
      <c r="FS13" s="1313"/>
      <c r="FT13" s="1313"/>
      <c r="FU13" s="1313"/>
      <c r="FV13" s="1313"/>
      <c r="FW13" s="1313"/>
      <c r="FX13" s="1313"/>
      <c r="FY13" s="1313"/>
      <c r="FZ13" s="1313"/>
      <c r="GA13" s="1313"/>
      <c r="GB13" s="1313"/>
      <c r="GC13" s="1313"/>
      <c r="GD13" s="1313"/>
      <c r="GE13" s="1313"/>
      <c r="GF13" s="1313"/>
      <c r="GG13" s="1313"/>
      <c r="GH13" s="1313"/>
      <c r="GI13" s="1313"/>
      <c r="GJ13" s="1313"/>
      <c r="GK13" s="1313"/>
      <c r="GL13" s="1313"/>
      <c r="GM13" s="1313"/>
      <c r="GN13" s="1313"/>
      <c r="GO13" s="1313"/>
      <c r="GP13" s="1313"/>
      <c r="GQ13" s="1313"/>
      <c r="GR13" s="1313"/>
      <c r="GS13" s="1313"/>
      <c r="GT13" s="1313"/>
      <c r="GU13" s="1313"/>
      <c r="GV13" s="1313"/>
      <c r="GW13" s="1313"/>
      <c r="GX13" s="1313"/>
      <c r="GY13" s="1313"/>
      <c r="GZ13" s="1313"/>
      <c r="HA13" s="1313"/>
      <c r="HB13" s="1313"/>
      <c r="HC13" s="1313"/>
      <c r="HD13" s="1313"/>
      <c r="HE13" s="1313"/>
      <c r="HF13" s="1313"/>
      <c r="HG13" s="1313"/>
      <c r="HH13" s="1313"/>
      <c r="HI13" s="1313"/>
      <c r="HJ13" s="1313"/>
      <c r="HK13" s="1313"/>
      <c r="HL13" s="1313"/>
      <c r="HM13" s="1313"/>
      <c r="HN13" s="1313"/>
      <c r="HO13" s="1313"/>
      <c r="HP13" s="1313"/>
      <c r="HQ13" s="1313"/>
      <c r="HR13" s="1313"/>
      <c r="HS13" s="1313"/>
      <c r="HT13" s="1313"/>
      <c r="HU13" s="1313"/>
      <c r="HV13" s="1313"/>
      <c r="HW13" s="1313"/>
      <c r="HX13" s="1313"/>
      <c r="HY13" s="1313"/>
      <c r="HZ13" s="1313"/>
      <c r="IA13" s="1313"/>
      <c r="IB13" s="1313"/>
      <c r="IC13" s="1313"/>
      <c r="ID13" s="1313"/>
    </row>
    <row r="14" spans="1:238" s="1242" customFormat="1" ht="18.75">
      <c r="A14" s="923" t="s">
        <v>72</v>
      </c>
      <c r="B14" s="1421" t="s">
        <v>204</v>
      </c>
      <c r="C14" s="1422" t="s">
        <v>242</v>
      </c>
      <c r="D14" s="1423"/>
      <c r="E14" s="1423"/>
      <c r="F14" s="1424"/>
      <c r="G14" s="1425">
        <v>2</v>
      </c>
      <c r="H14" s="1422">
        <v>60</v>
      </c>
      <c r="I14" s="1426">
        <v>32</v>
      </c>
      <c r="J14" s="1426">
        <v>16</v>
      </c>
      <c r="K14" s="1427">
        <v>16</v>
      </c>
      <c r="L14" s="1427"/>
      <c r="M14" s="1428">
        <v>28</v>
      </c>
      <c r="N14" s="1238"/>
      <c r="O14" s="1429"/>
      <c r="P14" s="1430"/>
      <c r="Q14" s="1431"/>
      <c r="R14" s="1432"/>
      <c r="S14" s="1432">
        <v>4</v>
      </c>
      <c r="T14" s="1313"/>
      <c r="U14" s="1241" t="s">
        <v>258</v>
      </c>
      <c r="V14" s="1241" t="s">
        <v>258</v>
      </c>
      <c r="W14" s="1241" t="s">
        <v>258</v>
      </c>
      <c r="X14" s="1241" t="s">
        <v>258</v>
      </c>
      <c r="Y14" s="1241" t="s">
        <v>258</v>
      </c>
      <c r="Z14" s="1241" t="s">
        <v>257</v>
      </c>
      <c r="AA14" s="1313"/>
      <c r="AB14" s="1313"/>
      <c r="AC14" s="1313"/>
      <c r="AD14" s="1313"/>
      <c r="AE14" s="1313"/>
      <c r="AF14" s="1313"/>
      <c r="AG14" s="1313"/>
      <c r="AH14" s="1313"/>
      <c r="AI14" s="1313"/>
      <c r="AJ14" s="1313"/>
      <c r="AK14" s="1313"/>
      <c r="AL14" s="1314"/>
      <c r="AM14" s="1313"/>
      <c r="AN14" s="1313"/>
      <c r="AO14" s="1313"/>
      <c r="AP14" s="1313"/>
      <c r="AQ14" s="1313"/>
      <c r="AR14" s="1313"/>
      <c r="AS14" s="1313"/>
      <c r="AT14" s="1313"/>
      <c r="AU14" s="1313"/>
      <c r="AV14" s="1313"/>
      <c r="AW14" s="1313"/>
      <c r="AX14" s="1313"/>
      <c r="AY14" s="1313"/>
      <c r="AZ14" s="1313"/>
      <c r="BA14" s="1313"/>
      <c r="BB14" s="1313"/>
      <c r="BC14" s="1313"/>
      <c r="BD14" s="1313"/>
      <c r="BE14" s="1313"/>
      <c r="BF14" s="1313"/>
      <c r="BG14" s="1313"/>
      <c r="BH14" s="1313"/>
      <c r="BI14" s="1313"/>
      <c r="BJ14" s="1313"/>
      <c r="BK14" s="1313"/>
      <c r="BL14" s="1313"/>
      <c r="BM14" s="1313"/>
      <c r="BN14" s="1313"/>
      <c r="BO14" s="1313"/>
      <c r="BP14" s="1313"/>
      <c r="BQ14" s="1313"/>
      <c r="BR14" s="1313"/>
      <c r="BS14" s="1313"/>
      <c r="BT14" s="1313"/>
      <c r="BU14" s="1313"/>
      <c r="BV14" s="1313"/>
      <c r="BW14" s="1313"/>
      <c r="BX14" s="1313"/>
      <c r="BY14" s="1313"/>
      <c r="BZ14" s="1313"/>
      <c r="CA14" s="1313"/>
      <c r="CB14" s="1313"/>
      <c r="CC14" s="1313"/>
      <c r="CD14" s="1313"/>
      <c r="CE14" s="1313"/>
      <c r="CF14" s="1313"/>
      <c r="CG14" s="1313"/>
      <c r="CH14" s="1313"/>
      <c r="CI14" s="1313"/>
      <c r="CJ14" s="1313"/>
      <c r="CK14" s="1313"/>
      <c r="CL14" s="1313"/>
      <c r="CM14" s="1313"/>
      <c r="CN14" s="1313"/>
      <c r="CO14" s="1313"/>
      <c r="CP14" s="1313"/>
      <c r="CQ14" s="1313"/>
      <c r="CR14" s="1313"/>
      <c r="CS14" s="1313"/>
      <c r="CT14" s="1313"/>
      <c r="CU14" s="1313"/>
      <c r="CV14" s="1313"/>
      <c r="CW14" s="1313"/>
      <c r="CX14" s="1313"/>
      <c r="CY14" s="1313"/>
      <c r="CZ14" s="1313"/>
      <c r="DA14" s="1313"/>
      <c r="DB14" s="1313"/>
      <c r="DC14" s="1313"/>
      <c r="DD14" s="1313"/>
      <c r="DE14" s="1313"/>
      <c r="DF14" s="1313"/>
      <c r="DG14" s="1313"/>
      <c r="DH14" s="1313"/>
      <c r="DI14" s="1313"/>
      <c r="DJ14" s="1313"/>
      <c r="DK14" s="1313"/>
      <c r="DL14" s="1313"/>
      <c r="DM14" s="1313"/>
      <c r="DN14" s="1313"/>
      <c r="DO14" s="1313"/>
      <c r="DP14" s="1313"/>
      <c r="DQ14" s="1313"/>
      <c r="DR14" s="1313"/>
      <c r="DS14" s="1313"/>
      <c r="DT14" s="1313"/>
      <c r="DU14" s="1313"/>
      <c r="DV14" s="1313"/>
      <c r="DW14" s="1313"/>
      <c r="DX14" s="1313"/>
      <c r="DY14" s="1313"/>
      <c r="DZ14" s="1313"/>
      <c r="EA14" s="1313"/>
      <c r="EB14" s="1313"/>
      <c r="EC14" s="1313"/>
      <c r="ED14" s="1313"/>
      <c r="EE14" s="1313"/>
      <c r="EF14" s="1313"/>
      <c r="EG14" s="1313"/>
      <c r="EH14" s="1313"/>
      <c r="EI14" s="1313"/>
      <c r="EJ14" s="1313"/>
      <c r="EK14" s="1313"/>
      <c r="EL14" s="1313"/>
      <c r="EM14" s="1313"/>
      <c r="EN14" s="1313"/>
      <c r="EO14" s="1313"/>
      <c r="EP14" s="1313"/>
      <c r="EQ14" s="1313"/>
      <c r="ER14" s="1313"/>
      <c r="ES14" s="1313"/>
      <c r="ET14" s="1313"/>
      <c r="EU14" s="1313"/>
      <c r="EV14" s="1313"/>
      <c r="EW14" s="1313"/>
      <c r="EX14" s="1313"/>
      <c r="EY14" s="1313"/>
      <c r="EZ14" s="1313"/>
      <c r="FA14" s="1313"/>
      <c r="FB14" s="1313"/>
      <c r="FC14" s="1313"/>
      <c r="FD14" s="1313"/>
      <c r="FE14" s="1313"/>
      <c r="FF14" s="1313"/>
      <c r="FG14" s="1313"/>
      <c r="FH14" s="1313"/>
      <c r="FI14" s="1313"/>
      <c r="FJ14" s="1313"/>
      <c r="FK14" s="1313"/>
      <c r="FL14" s="1313"/>
      <c r="FM14" s="1313"/>
      <c r="FN14" s="1313"/>
      <c r="FO14" s="1313"/>
      <c r="FP14" s="1313"/>
      <c r="FQ14" s="1313"/>
      <c r="FR14" s="1313"/>
      <c r="FS14" s="1313"/>
      <c r="FT14" s="1313"/>
      <c r="FU14" s="1313"/>
      <c r="FV14" s="1313"/>
      <c r="FW14" s="1313"/>
      <c r="FX14" s="1313"/>
      <c r="FY14" s="1313"/>
      <c r="FZ14" s="1313"/>
      <c r="GA14" s="1313"/>
      <c r="GB14" s="1313"/>
      <c r="GC14" s="1313"/>
      <c r="GD14" s="1313"/>
      <c r="GE14" s="1313"/>
      <c r="GF14" s="1313"/>
      <c r="GG14" s="1313"/>
      <c r="GH14" s="1313"/>
      <c r="GI14" s="1313"/>
      <c r="GJ14" s="1313"/>
      <c r="GK14" s="1313"/>
      <c r="GL14" s="1313"/>
      <c r="GM14" s="1313"/>
      <c r="GN14" s="1313"/>
      <c r="GO14" s="1313"/>
      <c r="GP14" s="1313"/>
      <c r="GQ14" s="1313"/>
      <c r="GR14" s="1313"/>
      <c r="GS14" s="1313"/>
      <c r="GT14" s="1313"/>
      <c r="GU14" s="1313"/>
      <c r="GV14" s="1313"/>
      <c r="GW14" s="1313"/>
      <c r="GX14" s="1313"/>
      <c r="GY14" s="1313"/>
      <c r="GZ14" s="1313"/>
      <c r="HA14" s="1313"/>
      <c r="HB14" s="1313"/>
      <c r="HC14" s="1313"/>
      <c r="HD14" s="1313"/>
      <c r="HE14" s="1313"/>
      <c r="HF14" s="1313"/>
      <c r="HG14" s="1313"/>
      <c r="HH14" s="1313"/>
      <c r="HI14" s="1313"/>
      <c r="HJ14" s="1313"/>
      <c r="HK14" s="1313"/>
      <c r="HL14" s="1313"/>
      <c r="HM14" s="1313"/>
      <c r="HN14" s="1313"/>
      <c r="HO14" s="1313"/>
      <c r="HP14" s="1313"/>
      <c r="HQ14" s="1313"/>
      <c r="HR14" s="1313"/>
      <c r="HS14" s="1313"/>
      <c r="HT14" s="1313"/>
      <c r="HU14" s="1313"/>
      <c r="HV14" s="1313"/>
      <c r="HW14" s="1313"/>
      <c r="HX14" s="1313"/>
      <c r="HY14" s="1313"/>
      <c r="HZ14" s="1313"/>
      <c r="IA14" s="1313"/>
      <c r="IB14" s="1313"/>
      <c r="IC14" s="1313"/>
      <c r="ID14" s="1313"/>
    </row>
    <row r="15" spans="1:238" s="1242" customFormat="1" ht="37.5">
      <c r="A15" s="973"/>
      <c r="B15" s="1251" t="s">
        <v>205</v>
      </c>
      <c r="C15" s="979"/>
      <c r="D15" s="979"/>
      <c r="E15" s="979" t="s">
        <v>242</v>
      </c>
      <c r="F15" s="1397"/>
      <c r="G15" s="1433">
        <v>0.5</v>
      </c>
      <c r="H15" s="979">
        <v>15</v>
      </c>
      <c r="I15" s="1333">
        <v>8</v>
      </c>
      <c r="J15" s="1333"/>
      <c r="K15" s="1332"/>
      <c r="L15" s="1332">
        <v>8</v>
      </c>
      <c r="M15" s="1334">
        <v>7</v>
      </c>
      <c r="N15" s="1263"/>
      <c r="O15" s="1434"/>
      <c r="P15" s="1435"/>
      <c r="Q15" s="1338"/>
      <c r="R15" s="1339"/>
      <c r="S15" s="1420">
        <v>1</v>
      </c>
      <c r="T15" s="1313"/>
      <c r="U15" s="1264" t="s">
        <v>258</v>
      </c>
      <c r="V15" s="1264" t="s">
        <v>258</v>
      </c>
      <c r="W15" s="1264" t="s">
        <v>258</v>
      </c>
      <c r="X15" s="1264" t="s">
        <v>258</v>
      </c>
      <c r="Y15" s="1264" t="s">
        <v>258</v>
      </c>
      <c r="Z15" s="1264" t="s">
        <v>257</v>
      </c>
      <c r="AA15" s="1313"/>
      <c r="AB15" s="1313"/>
      <c r="AC15" s="1313"/>
      <c r="AD15" s="1313"/>
      <c r="AE15" s="1313"/>
      <c r="AF15" s="1313"/>
      <c r="AG15" s="1313"/>
      <c r="AH15" s="1313"/>
      <c r="AI15" s="1313"/>
      <c r="AJ15" s="1313"/>
      <c r="AK15" s="1313"/>
      <c r="AL15" s="1314"/>
      <c r="AM15" s="1313"/>
      <c r="AN15" s="1313"/>
      <c r="AO15" s="1313"/>
      <c r="AP15" s="1313"/>
      <c r="AQ15" s="1313"/>
      <c r="AR15" s="1313"/>
      <c r="AS15" s="1313"/>
      <c r="AT15" s="1313"/>
      <c r="AU15" s="1313"/>
      <c r="AV15" s="1313"/>
      <c r="AW15" s="1313"/>
      <c r="AX15" s="1313"/>
      <c r="AY15" s="1313"/>
      <c r="AZ15" s="1313"/>
      <c r="BA15" s="1313"/>
      <c r="BB15" s="1313"/>
      <c r="BC15" s="1313"/>
      <c r="BD15" s="1313"/>
      <c r="BE15" s="1313"/>
      <c r="BF15" s="1313"/>
      <c r="BG15" s="1313"/>
      <c r="BH15" s="1313"/>
      <c r="BI15" s="1313"/>
      <c r="BJ15" s="1313"/>
      <c r="BK15" s="1313"/>
      <c r="BL15" s="1313"/>
      <c r="BM15" s="1313"/>
      <c r="BN15" s="1313"/>
      <c r="BO15" s="1313"/>
      <c r="BP15" s="1313"/>
      <c r="BQ15" s="1313"/>
      <c r="BR15" s="1313"/>
      <c r="BS15" s="1313"/>
      <c r="BT15" s="1313"/>
      <c r="BU15" s="1313"/>
      <c r="BV15" s="1313"/>
      <c r="BW15" s="1313"/>
      <c r="BX15" s="1313"/>
      <c r="BY15" s="1313"/>
      <c r="BZ15" s="1313"/>
      <c r="CA15" s="1313"/>
      <c r="CB15" s="1313"/>
      <c r="CC15" s="1313"/>
      <c r="CD15" s="1313"/>
      <c r="CE15" s="1313"/>
      <c r="CF15" s="1313"/>
      <c r="CG15" s="1313"/>
      <c r="CH15" s="1313"/>
      <c r="CI15" s="1313"/>
      <c r="CJ15" s="1313"/>
      <c r="CK15" s="1313"/>
      <c r="CL15" s="1313"/>
      <c r="CM15" s="1313"/>
      <c r="CN15" s="1313"/>
      <c r="CO15" s="1313"/>
      <c r="CP15" s="1313"/>
      <c r="CQ15" s="1313"/>
      <c r="CR15" s="1313"/>
      <c r="CS15" s="1313"/>
      <c r="CT15" s="1313"/>
      <c r="CU15" s="1313"/>
      <c r="CV15" s="1313"/>
      <c r="CW15" s="1313"/>
      <c r="CX15" s="1313"/>
      <c r="CY15" s="1313"/>
      <c r="CZ15" s="1313"/>
      <c r="DA15" s="1313"/>
      <c r="DB15" s="1313"/>
      <c r="DC15" s="1313"/>
      <c r="DD15" s="1313"/>
      <c r="DE15" s="1313"/>
      <c r="DF15" s="1313"/>
      <c r="DG15" s="1313"/>
      <c r="DH15" s="1313"/>
      <c r="DI15" s="1313"/>
      <c r="DJ15" s="1313"/>
      <c r="DK15" s="1313"/>
      <c r="DL15" s="1313"/>
      <c r="DM15" s="1313"/>
      <c r="DN15" s="1313"/>
      <c r="DO15" s="1313"/>
      <c r="DP15" s="1313"/>
      <c r="DQ15" s="1313"/>
      <c r="DR15" s="1313"/>
      <c r="DS15" s="1313"/>
      <c r="DT15" s="1313"/>
      <c r="DU15" s="1313"/>
      <c r="DV15" s="1313"/>
      <c r="DW15" s="1313"/>
      <c r="DX15" s="1313"/>
      <c r="DY15" s="1313"/>
      <c r="DZ15" s="1313"/>
      <c r="EA15" s="1313"/>
      <c r="EB15" s="1313"/>
      <c r="EC15" s="1313"/>
      <c r="ED15" s="1313"/>
      <c r="EE15" s="1313"/>
      <c r="EF15" s="1313"/>
      <c r="EG15" s="1313"/>
      <c r="EH15" s="1313"/>
      <c r="EI15" s="1313"/>
      <c r="EJ15" s="1313"/>
      <c r="EK15" s="1313"/>
      <c r="EL15" s="1313"/>
      <c r="EM15" s="1313"/>
      <c r="EN15" s="1313"/>
      <c r="EO15" s="1313"/>
      <c r="EP15" s="1313"/>
      <c r="EQ15" s="1313"/>
      <c r="ER15" s="1313"/>
      <c r="ES15" s="1313"/>
      <c r="ET15" s="1313"/>
      <c r="EU15" s="1313"/>
      <c r="EV15" s="1313"/>
      <c r="EW15" s="1313"/>
      <c r="EX15" s="1313"/>
      <c r="EY15" s="1313"/>
      <c r="EZ15" s="1313"/>
      <c r="FA15" s="1313"/>
      <c r="FB15" s="1313"/>
      <c r="FC15" s="1313"/>
      <c r="FD15" s="1313"/>
      <c r="FE15" s="1313"/>
      <c r="FF15" s="1313"/>
      <c r="FG15" s="1313"/>
      <c r="FH15" s="1313"/>
      <c r="FI15" s="1313"/>
      <c r="FJ15" s="1313"/>
      <c r="FK15" s="1313"/>
      <c r="FL15" s="1313"/>
      <c r="FM15" s="1313"/>
      <c r="FN15" s="1313"/>
      <c r="FO15" s="1313"/>
      <c r="FP15" s="1313"/>
      <c r="FQ15" s="1313"/>
      <c r="FR15" s="1313"/>
      <c r="FS15" s="1313"/>
      <c r="FT15" s="1313"/>
      <c r="FU15" s="1313"/>
      <c r="FV15" s="1313"/>
      <c r="FW15" s="1313"/>
      <c r="FX15" s="1313"/>
      <c r="FY15" s="1313"/>
      <c r="FZ15" s="1313"/>
      <c r="GA15" s="1313"/>
      <c r="GB15" s="1313"/>
      <c r="GC15" s="1313"/>
      <c r="GD15" s="1313"/>
      <c r="GE15" s="1313"/>
      <c r="GF15" s="1313"/>
      <c r="GG15" s="1313"/>
      <c r="GH15" s="1313"/>
      <c r="GI15" s="1313"/>
      <c r="GJ15" s="1313"/>
      <c r="GK15" s="1313"/>
      <c r="GL15" s="1313"/>
      <c r="GM15" s="1313"/>
      <c r="GN15" s="1313"/>
      <c r="GO15" s="1313"/>
      <c r="GP15" s="1313"/>
      <c r="GQ15" s="1313"/>
      <c r="GR15" s="1313"/>
      <c r="GS15" s="1313"/>
      <c r="GT15" s="1313"/>
      <c r="GU15" s="1313"/>
      <c r="GV15" s="1313"/>
      <c r="GW15" s="1313"/>
      <c r="GX15" s="1313"/>
      <c r="GY15" s="1313"/>
      <c r="GZ15" s="1313"/>
      <c r="HA15" s="1313"/>
      <c r="HB15" s="1313"/>
      <c r="HC15" s="1313"/>
      <c r="HD15" s="1313"/>
      <c r="HE15" s="1313"/>
      <c r="HF15" s="1313"/>
      <c r="HG15" s="1313"/>
      <c r="HH15" s="1313"/>
      <c r="HI15" s="1313"/>
      <c r="HJ15" s="1313"/>
      <c r="HK15" s="1313"/>
      <c r="HL15" s="1313"/>
      <c r="HM15" s="1313"/>
      <c r="HN15" s="1313"/>
      <c r="HO15" s="1313"/>
      <c r="HP15" s="1313"/>
      <c r="HQ15" s="1313"/>
      <c r="HR15" s="1313"/>
      <c r="HS15" s="1313"/>
      <c r="HT15" s="1313"/>
      <c r="HU15" s="1313"/>
      <c r="HV15" s="1313"/>
      <c r="HW15" s="1313"/>
      <c r="HX15" s="1313"/>
      <c r="HY15" s="1313"/>
      <c r="HZ15" s="1313"/>
      <c r="IA15" s="1313"/>
      <c r="IB15" s="1313"/>
      <c r="IC15" s="1313"/>
      <c r="ID15" s="1313"/>
    </row>
    <row r="16" spans="1:39" s="1273" customFormat="1" ht="18.75">
      <c r="A16" s="1352"/>
      <c r="B16" s="1273" t="s">
        <v>53</v>
      </c>
      <c r="C16" s="1353">
        <v>3</v>
      </c>
      <c r="D16" s="1354">
        <v>1</v>
      </c>
      <c r="E16" s="1354">
        <v>1</v>
      </c>
      <c r="F16" s="1353"/>
      <c r="G16" s="1353"/>
      <c r="H16" s="1353"/>
      <c r="S16" s="1273">
        <f>SUM(S8:S15)</f>
        <v>14</v>
      </c>
      <c r="AK16" s="1436"/>
      <c r="AM16" s="1391"/>
    </row>
    <row r="17" spans="39:44" ht="15.75">
      <c r="AM17" s="1358"/>
      <c r="AN17" s="1358"/>
      <c r="AO17" s="1358"/>
      <c r="AP17" s="1358"/>
      <c r="AQ17" s="1358"/>
      <c r="AR17" s="1358"/>
    </row>
  </sheetData>
  <sheetProtection selectLockedCells="1" selectUnlockedCells="1"/>
  <mergeCells count="25">
    <mergeCell ref="AL2:AL7"/>
    <mergeCell ref="W3:Y4"/>
    <mergeCell ref="I4:I7"/>
    <mergeCell ref="J4:J7"/>
    <mergeCell ref="K4:K7"/>
    <mergeCell ref="L4:L7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38"/>
  <sheetViews>
    <sheetView view="pageBreakPreview" zoomScale="75" zoomScaleNormal="50" zoomScaleSheetLayoutView="75" zoomScalePageLayoutView="0" workbookViewId="0" topLeftCell="A1">
      <selection activeCell="A6" sqref="A6"/>
    </sheetView>
  </sheetViews>
  <sheetFormatPr defaultColWidth="3.25390625" defaultRowHeight="12.75"/>
  <cols>
    <col min="1" max="1" width="7.00390625" style="1" customWidth="1"/>
    <col min="2" max="2" width="5.125" style="1" customWidth="1"/>
    <col min="3" max="3" width="4.375" style="1" customWidth="1"/>
    <col min="4" max="5" width="4.25390625" style="1" customWidth="1"/>
    <col min="6" max="6" width="4.375" style="1" customWidth="1"/>
    <col min="7" max="7" width="3.75390625" style="1" customWidth="1"/>
    <col min="8" max="8" width="3.875" style="1" customWidth="1"/>
    <col min="9" max="9" width="5.625" style="1" customWidth="1"/>
    <col min="10" max="10" width="4.125" style="1" customWidth="1"/>
    <col min="11" max="11" width="4.75390625" style="1" customWidth="1"/>
    <col min="12" max="12" width="3.25390625" style="1" customWidth="1"/>
    <col min="13" max="13" width="4.00390625" style="1" customWidth="1"/>
    <col min="14" max="14" width="5.00390625" style="1" customWidth="1"/>
    <col min="15" max="15" width="5.125" style="1" customWidth="1"/>
    <col min="16" max="17" width="4.75390625" style="1" customWidth="1"/>
    <col min="18" max="18" width="4.625" style="1" customWidth="1"/>
    <col min="19" max="19" width="4.25390625" style="1" customWidth="1"/>
    <col min="20" max="20" width="3.875" style="1" customWidth="1"/>
    <col min="21" max="21" width="3.75390625" style="1" customWidth="1"/>
    <col min="22" max="22" width="3.875" style="1" customWidth="1"/>
    <col min="23" max="23" width="3.25390625" style="1" customWidth="1"/>
    <col min="24" max="25" width="3.875" style="1" customWidth="1"/>
    <col min="26" max="26" width="5.00390625" style="1" customWidth="1"/>
    <col min="27" max="27" width="5.375" style="1" customWidth="1"/>
    <col min="28" max="28" width="6.00390625" style="1" customWidth="1"/>
    <col min="29" max="29" width="5.25390625" style="1" customWidth="1"/>
    <col min="30" max="30" width="5.625" style="1" customWidth="1"/>
    <col min="31" max="31" width="5.75390625" style="1" customWidth="1"/>
    <col min="32" max="32" width="5.625" style="1" customWidth="1"/>
    <col min="33" max="33" width="5.875" style="1" customWidth="1"/>
    <col min="34" max="34" width="5.00390625" style="1" customWidth="1"/>
    <col min="35" max="35" width="5.625" style="1" customWidth="1"/>
    <col min="36" max="36" width="6.625" style="1" customWidth="1"/>
    <col min="37" max="37" width="7.25390625" style="1" customWidth="1"/>
    <col min="38" max="38" width="6.75390625" style="1" customWidth="1"/>
    <col min="39" max="39" width="7.00390625" style="1" customWidth="1"/>
    <col min="40" max="40" width="6.00390625" style="1" customWidth="1"/>
    <col min="41" max="42" width="6.125" style="1" customWidth="1"/>
    <col min="43" max="43" width="6.00390625" style="1" customWidth="1"/>
    <col min="44" max="44" width="4.25390625" style="1" customWidth="1"/>
    <col min="45" max="47" width="3.25390625" style="1" customWidth="1"/>
    <col min="48" max="48" width="4.375" style="1" customWidth="1"/>
    <col min="49" max="49" width="4.875" style="1" customWidth="1"/>
    <col min="50" max="52" width="3.25390625" style="1" customWidth="1"/>
    <col min="53" max="53" width="4.875" style="1" customWidth="1"/>
    <col min="54" max="54" width="1.00390625" style="1" customWidth="1"/>
    <col min="55" max="56" width="0" style="1" hidden="1" customWidth="1"/>
    <col min="57" max="16384" width="3.25390625" style="1" customWidth="1"/>
  </cols>
  <sheetData>
    <row r="1" ht="43.5" customHeight="1"/>
    <row r="2" spans="1:53" ht="30">
      <c r="A2" s="3186" t="s">
        <v>228</v>
      </c>
      <c r="B2" s="3186"/>
      <c r="C2" s="3186"/>
      <c r="D2" s="3186"/>
      <c r="E2" s="3186"/>
      <c r="F2" s="3186"/>
      <c r="G2" s="3186"/>
      <c r="H2" s="3186"/>
      <c r="I2" s="3186"/>
      <c r="J2" s="3186"/>
      <c r="K2" s="3186"/>
      <c r="L2" s="3186"/>
      <c r="M2" s="3186"/>
      <c r="N2" s="3186"/>
      <c r="O2" s="3186"/>
      <c r="P2" s="3189" t="s">
        <v>0</v>
      </c>
      <c r="Q2" s="3189"/>
      <c r="R2" s="3189"/>
      <c r="S2" s="3189"/>
      <c r="T2" s="3189"/>
      <c r="U2" s="3189"/>
      <c r="V2" s="3189"/>
      <c r="W2" s="3189"/>
      <c r="X2" s="3189"/>
      <c r="Y2" s="3189"/>
      <c r="Z2" s="3189"/>
      <c r="AA2" s="3189"/>
      <c r="AB2" s="3189"/>
      <c r="AC2" s="3189"/>
      <c r="AD2" s="3189"/>
      <c r="AE2" s="3189"/>
      <c r="AF2" s="3189"/>
      <c r="AG2" s="3189"/>
      <c r="AH2" s="3189"/>
      <c r="AI2" s="3189"/>
      <c r="AJ2" s="3189"/>
      <c r="AK2" s="3189"/>
      <c r="AL2" s="3189"/>
      <c r="AM2" s="3189"/>
      <c r="AN2" s="3189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25.5" customHeight="1">
      <c r="A3" s="3186" t="s">
        <v>229</v>
      </c>
      <c r="B3" s="3186"/>
      <c r="C3" s="3186"/>
      <c r="D3" s="3186"/>
      <c r="E3" s="3186"/>
      <c r="F3" s="3186"/>
      <c r="G3" s="3186"/>
      <c r="H3" s="3186"/>
      <c r="I3" s="3186"/>
      <c r="J3" s="3186"/>
      <c r="K3" s="3186"/>
      <c r="L3" s="3186"/>
      <c r="M3" s="3186"/>
      <c r="N3" s="3186"/>
      <c r="O3" s="3186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27" customHeight="1">
      <c r="A4" s="3190" t="s">
        <v>472</v>
      </c>
      <c r="B4" s="3190"/>
      <c r="C4" s="3190"/>
      <c r="D4" s="3190"/>
      <c r="E4" s="3190"/>
      <c r="F4" s="3190"/>
      <c r="G4" s="3190"/>
      <c r="H4" s="3190"/>
      <c r="I4" s="3190"/>
      <c r="J4" s="3190"/>
      <c r="K4" s="3190"/>
      <c r="L4" s="3190"/>
      <c r="M4" s="3190"/>
      <c r="N4" s="3190"/>
      <c r="O4" s="3190"/>
      <c r="P4" s="3191" t="s">
        <v>2</v>
      </c>
      <c r="Q4" s="3191"/>
      <c r="R4" s="3191"/>
      <c r="S4" s="3191"/>
      <c r="T4" s="3191"/>
      <c r="U4" s="3191"/>
      <c r="V4" s="3191"/>
      <c r="W4" s="3191"/>
      <c r="X4" s="3191"/>
      <c r="Y4" s="3191"/>
      <c r="Z4" s="3191"/>
      <c r="AA4" s="3191"/>
      <c r="AB4" s="3191"/>
      <c r="AC4" s="3191"/>
      <c r="AD4" s="3191"/>
      <c r="AE4" s="3191"/>
      <c r="AF4" s="3191"/>
      <c r="AG4" s="3191"/>
      <c r="AH4" s="3191"/>
      <c r="AI4" s="3191"/>
      <c r="AJ4" s="3191"/>
      <c r="AK4" s="3191"/>
      <c r="AL4" s="3191"/>
      <c r="AM4" s="3191"/>
      <c r="AN4" s="3185" t="s">
        <v>231</v>
      </c>
      <c r="AO4" s="3185"/>
      <c r="AP4" s="3185"/>
      <c r="AQ4" s="3185"/>
      <c r="AR4" s="3185"/>
      <c r="AS4" s="3185"/>
      <c r="AT4" s="3185"/>
      <c r="AU4" s="3185"/>
      <c r="AV4" s="3185"/>
      <c r="AW4" s="3185"/>
      <c r="AX4" s="3185"/>
      <c r="AY4" s="3185"/>
      <c r="AZ4" s="3185"/>
      <c r="BA4" s="3185"/>
    </row>
    <row r="5" spans="1:53" ht="26.25" customHeight="1">
      <c r="A5" s="3192" t="s">
        <v>473</v>
      </c>
      <c r="B5" s="3192"/>
      <c r="C5" s="3192"/>
      <c r="D5" s="3192"/>
      <c r="E5" s="3192"/>
      <c r="F5" s="3192"/>
      <c r="G5" s="3192"/>
      <c r="H5" s="3192"/>
      <c r="I5" s="3192"/>
      <c r="J5" s="3192"/>
      <c r="K5" s="3192"/>
      <c r="L5" s="3192"/>
      <c r="M5" s="3192"/>
      <c r="N5" s="3192"/>
      <c r="O5" s="3192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6"/>
      <c r="AN5" s="3185"/>
      <c r="AO5" s="3185"/>
      <c r="AP5" s="3185"/>
      <c r="AQ5" s="3185"/>
      <c r="AR5" s="3185"/>
      <c r="AS5" s="3185"/>
      <c r="AT5" s="3185"/>
      <c r="AU5" s="3185"/>
      <c r="AV5" s="3185"/>
      <c r="AW5" s="3185"/>
      <c r="AX5" s="3185"/>
      <c r="AY5" s="3185"/>
      <c r="AZ5" s="3185"/>
      <c r="BA5" s="3185"/>
    </row>
    <row r="6" spans="1:53" s="9" customFormat="1" ht="27.75">
      <c r="A6" s="750"/>
      <c r="B6" s="750"/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  <c r="N6" s="750"/>
      <c r="O6" s="75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8"/>
      <c r="AN6" s="3185"/>
      <c r="AO6" s="3185"/>
      <c r="AP6" s="3185"/>
      <c r="AQ6" s="3185"/>
      <c r="AR6" s="3185"/>
      <c r="AS6" s="3185"/>
      <c r="AT6" s="3185"/>
      <c r="AU6" s="3185"/>
      <c r="AV6" s="3185"/>
      <c r="AW6" s="3185"/>
      <c r="AX6" s="3185"/>
      <c r="AY6" s="3185"/>
      <c r="AZ6" s="3185"/>
      <c r="BA6" s="3185"/>
    </row>
    <row r="7" spans="1:53" s="9" customFormat="1" ht="29.25" customHeight="1">
      <c r="A7" s="3186" t="s">
        <v>1</v>
      </c>
      <c r="B7" s="3186"/>
      <c r="C7" s="3186"/>
      <c r="D7" s="3186"/>
      <c r="E7" s="3186"/>
      <c r="F7" s="3186"/>
      <c r="G7" s="3186"/>
      <c r="H7" s="3186"/>
      <c r="I7" s="3186"/>
      <c r="J7" s="3186"/>
      <c r="K7" s="3186"/>
      <c r="L7" s="3186"/>
      <c r="M7" s="3186"/>
      <c r="N7" s="3186"/>
      <c r="O7" s="3186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8"/>
      <c r="AN7" s="3185" t="s">
        <v>461</v>
      </c>
      <c r="AO7" s="3185"/>
      <c r="AP7" s="3185"/>
      <c r="AQ7" s="3185"/>
      <c r="AR7" s="3185"/>
      <c r="AS7" s="3185"/>
      <c r="AT7" s="3185"/>
      <c r="AU7" s="3185"/>
      <c r="AV7" s="3185"/>
      <c r="AW7" s="3185"/>
      <c r="AX7" s="3185"/>
      <c r="AY7" s="3185"/>
      <c r="AZ7" s="3185"/>
      <c r="BA7" s="3185"/>
    </row>
    <row r="8" spans="1:53" s="9" customFormat="1" ht="28.5" customHeight="1">
      <c r="A8" s="3186" t="s">
        <v>230</v>
      </c>
      <c r="B8" s="3186"/>
      <c r="C8" s="3186"/>
      <c r="D8" s="3186"/>
      <c r="E8" s="3186"/>
      <c r="F8" s="3186"/>
      <c r="G8" s="3186"/>
      <c r="H8" s="3186"/>
      <c r="I8" s="3186"/>
      <c r="J8" s="3186"/>
      <c r="K8" s="3186"/>
      <c r="L8" s="3186"/>
      <c r="M8" s="3186"/>
      <c r="N8" s="3186"/>
      <c r="O8" s="3186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184" t="s">
        <v>227</v>
      </c>
      <c r="AO8" s="3184"/>
      <c r="AP8" s="3184"/>
      <c r="AQ8" s="3184"/>
      <c r="AR8" s="3184"/>
      <c r="AS8" s="3184"/>
      <c r="AT8" s="3184"/>
      <c r="AU8" s="3184"/>
      <c r="AV8" s="3184"/>
      <c r="AW8" s="3184"/>
      <c r="AX8" s="3184"/>
      <c r="AY8" s="3184"/>
      <c r="AZ8" s="3184"/>
      <c r="BA8" s="3184"/>
    </row>
    <row r="9" spans="1:53" s="9" customFormat="1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184"/>
      <c r="AO9" s="3184"/>
      <c r="AP9" s="3184"/>
      <c r="AQ9" s="3184"/>
      <c r="AR9" s="3184"/>
      <c r="AS9" s="3184"/>
      <c r="AT9" s="3184"/>
      <c r="AU9" s="3184"/>
      <c r="AV9" s="3184"/>
      <c r="AW9" s="3184"/>
      <c r="AX9" s="3184"/>
      <c r="AY9" s="3184"/>
      <c r="AZ9" s="3184"/>
      <c r="BA9" s="3184"/>
    </row>
    <row r="10" spans="1:56" s="9" customFormat="1" ht="36.75" customHeight="1">
      <c r="A10" s="3187"/>
      <c r="B10" s="3187"/>
      <c r="C10" s="3187"/>
      <c r="D10" s="3187"/>
      <c r="E10" s="3187"/>
      <c r="F10" s="3187"/>
      <c r="G10" s="3187"/>
      <c r="H10" s="3187"/>
      <c r="I10" s="3187"/>
      <c r="J10" s="3187"/>
      <c r="K10" s="3187"/>
      <c r="L10" s="3187"/>
      <c r="M10" s="3187"/>
      <c r="N10" s="3187"/>
      <c r="O10" s="3187"/>
      <c r="P10" s="3188" t="s">
        <v>3</v>
      </c>
      <c r="Q10" s="3188"/>
      <c r="R10" s="3188"/>
      <c r="S10" s="3188"/>
      <c r="T10" s="3188"/>
      <c r="U10" s="3188"/>
      <c r="V10" s="3188"/>
      <c r="W10" s="3188"/>
      <c r="X10" s="3188"/>
      <c r="Y10" s="3188"/>
      <c r="Z10" s="3188"/>
      <c r="AA10" s="3188"/>
      <c r="AB10" s="3188"/>
      <c r="AC10" s="3188"/>
      <c r="AD10" s="3188"/>
      <c r="AE10" s="3188"/>
      <c r="AF10" s="3188"/>
      <c r="AG10" s="3188"/>
      <c r="AH10" s="3188"/>
      <c r="AI10" s="3188"/>
      <c r="AJ10" s="3188"/>
      <c r="AK10" s="3188"/>
      <c r="AL10" s="3188"/>
      <c r="AM10" s="3188"/>
      <c r="AN10" s="3180"/>
      <c r="AO10" s="3180"/>
      <c r="AP10" s="3180"/>
      <c r="AQ10" s="3180"/>
      <c r="AR10" s="3180"/>
      <c r="AS10" s="3180"/>
      <c r="AT10" s="3180"/>
      <c r="AU10" s="3180"/>
      <c r="AV10" s="3180"/>
      <c r="AW10" s="3180"/>
      <c r="AX10" s="3180"/>
      <c r="AY10" s="3180"/>
      <c r="AZ10" s="3180"/>
      <c r="BA10" s="3180"/>
      <c r="BB10" s="12"/>
      <c r="BC10" s="12"/>
      <c r="BD10" s="12"/>
    </row>
    <row r="11" spans="16:56" s="9" customFormat="1" ht="27.75" customHeight="1">
      <c r="P11" s="3179" t="s">
        <v>322</v>
      </c>
      <c r="Q11" s="3179"/>
      <c r="R11" s="3179"/>
      <c r="S11" s="3179"/>
      <c r="T11" s="3179"/>
      <c r="U11" s="3179"/>
      <c r="V11" s="3179"/>
      <c r="W11" s="3179"/>
      <c r="X11" s="3179"/>
      <c r="Y11" s="3179"/>
      <c r="Z11" s="3179"/>
      <c r="AA11" s="3179"/>
      <c r="AB11" s="3179"/>
      <c r="AC11" s="3179"/>
      <c r="AD11" s="3179"/>
      <c r="AE11" s="3179"/>
      <c r="AF11" s="3179"/>
      <c r="AG11" s="3179"/>
      <c r="AH11" s="3179"/>
      <c r="AI11" s="3179"/>
      <c r="AJ11" s="3179"/>
      <c r="AK11" s="3179"/>
      <c r="AL11" s="3179"/>
      <c r="AM11" s="3179"/>
      <c r="AN11" s="3180"/>
      <c r="AO11" s="3180"/>
      <c r="AP11" s="3180"/>
      <c r="AQ11" s="3180"/>
      <c r="AR11" s="3180"/>
      <c r="AS11" s="3180"/>
      <c r="AT11" s="3180"/>
      <c r="AU11" s="3180"/>
      <c r="AV11" s="3180"/>
      <c r="AW11" s="3180"/>
      <c r="AX11" s="3180"/>
      <c r="AY11" s="3180"/>
      <c r="AZ11" s="3180"/>
      <c r="BA11" s="3180"/>
      <c r="BB11" s="12"/>
      <c r="BC11" s="12"/>
      <c r="BD11" s="12"/>
    </row>
    <row r="12" spans="16:56" s="9" customFormat="1" ht="27.75" customHeight="1">
      <c r="P12" s="3179" t="s">
        <v>323</v>
      </c>
      <c r="Q12" s="3179"/>
      <c r="R12" s="3179"/>
      <c r="S12" s="3179"/>
      <c r="T12" s="3179"/>
      <c r="U12" s="3179"/>
      <c r="V12" s="3179"/>
      <c r="W12" s="3179"/>
      <c r="X12" s="3179"/>
      <c r="Y12" s="3179"/>
      <c r="Z12" s="3179"/>
      <c r="AA12" s="3179"/>
      <c r="AB12" s="3179"/>
      <c r="AC12" s="3179"/>
      <c r="AD12" s="3179"/>
      <c r="AE12" s="3179"/>
      <c r="AF12" s="3179"/>
      <c r="AG12" s="3179"/>
      <c r="AH12" s="3179"/>
      <c r="AI12" s="3179"/>
      <c r="AJ12" s="3179"/>
      <c r="AK12" s="3179"/>
      <c r="AL12" s="3179"/>
      <c r="AM12" s="3179"/>
      <c r="AN12" s="3180"/>
      <c r="AO12" s="3180"/>
      <c r="AP12" s="3180"/>
      <c r="AQ12" s="3180"/>
      <c r="AR12" s="3180"/>
      <c r="AS12" s="3180"/>
      <c r="AT12" s="3180"/>
      <c r="AU12" s="3180"/>
      <c r="AV12" s="3180"/>
      <c r="AW12" s="3180"/>
      <c r="AX12" s="3180"/>
      <c r="AY12" s="3180"/>
      <c r="AZ12" s="3180"/>
      <c r="BA12" s="3180"/>
      <c r="BB12" s="12"/>
      <c r="BC12" s="12"/>
      <c r="BD12" s="12"/>
    </row>
    <row r="13" spans="16:56" s="9" customFormat="1" ht="27.75" customHeight="1">
      <c r="P13" s="3181" t="s">
        <v>224</v>
      </c>
      <c r="Q13" s="3181"/>
      <c r="R13" s="3181"/>
      <c r="S13" s="3181"/>
      <c r="T13" s="3181"/>
      <c r="U13" s="3181"/>
      <c r="V13" s="3181"/>
      <c r="W13" s="3181"/>
      <c r="X13" s="3181"/>
      <c r="Y13" s="3181"/>
      <c r="Z13" s="3181"/>
      <c r="AA13" s="3181"/>
      <c r="AB13" s="3181"/>
      <c r="AC13" s="3181"/>
      <c r="AD13" s="3181"/>
      <c r="AE13" s="3181"/>
      <c r="AF13" s="3181"/>
      <c r="AG13" s="3181"/>
      <c r="AH13" s="3181"/>
      <c r="AI13" s="3181"/>
      <c r="AJ13" s="3181"/>
      <c r="AK13" s="3181"/>
      <c r="AL13" s="3181"/>
      <c r="AM13" s="3181"/>
      <c r="AN13" s="3180"/>
      <c r="AO13" s="3180"/>
      <c r="AP13" s="3180"/>
      <c r="AQ13" s="3180"/>
      <c r="AR13" s="3180"/>
      <c r="AS13" s="3180"/>
      <c r="AT13" s="3180"/>
      <c r="AU13" s="3180"/>
      <c r="AV13" s="3180"/>
      <c r="AW13" s="3180"/>
      <c r="AX13" s="3180"/>
      <c r="AY13" s="3180"/>
      <c r="AZ13" s="3180"/>
      <c r="BA13" s="3180"/>
      <c r="BB13" s="12"/>
      <c r="BC13" s="12"/>
      <c r="BD13" s="12"/>
    </row>
    <row r="14" spans="16:56" s="9" customFormat="1" ht="22.5" customHeight="1">
      <c r="P14" s="3181"/>
      <c r="Q14" s="3181"/>
      <c r="R14" s="3181"/>
      <c r="S14" s="3181"/>
      <c r="T14" s="3181"/>
      <c r="U14" s="3181"/>
      <c r="V14" s="3181"/>
      <c r="W14" s="3181"/>
      <c r="X14" s="3181"/>
      <c r="Y14" s="3181"/>
      <c r="Z14" s="3181"/>
      <c r="AA14" s="3181"/>
      <c r="AB14" s="3181"/>
      <c r="AC14" s="3181"/>
      <c r="AD14" s="3181"/>
      <c r="AE14" s="3181"/>
      <c r="AF14" s="3181"/>
      <c r="AG14" s="3181"/>
      <c r="AH14" s="3181"/>
      <c r="AI14" s="3181"/>
      <c r="AJ14" s="3181"/>
      <c r="AK14" s="3181"/>
      <c r="AL14" s="3181"/>
      <c r="AM14" s="3181"/>
      <c r="AN14" s="3182"/>
      <c r="AO14" s="3182"/>
      <c r="AP14" s="3182"/>
      <c r="AQ14" s="3182"/>
      <c r="AR14" s="3182"/>
      <c r="AS14" s="3182"/>
      <c r="AT14" s="3182"/>
      <c r="AU14" s="3182"/>
      <c r="AV14" s="3182"/>
      <c r="AW14" s="3182"/>
      <c r="AX14" s="3182"/>
      <c r="AY14" s="3182"/>
      <c r="AZ14" s="3182"/>
      <c r="BA14" s="3182"/>
      <c r="BB14" s="12"/>
      <c r="BC14" s="12"/>
      <c r="BD14" s="12"/>
    </row>
    <row r="15" spans="40:56" s="9" customFormat="1" ht="7.5" customHeight="1">
      <c r="AN15" s="3182"/>
      <c r="AO15" s="3182"/>
      <c r="AP15" s="3182"/>
      <c r="AQ15" s="3182"/>
      <c r="AR15" s="3182"/>
      <c r="AS15" s="3182"/>
      <c r="AT15" s="3182"/>
      <c r="AU15" s="3182"/>
      <c r="AV15" s="3182"/>
      <c r="AW15" s="3182"/>
      <c r="AX15" s="3182"/>
      <c r="AY15" s="3182"/>
      <c r="AZ15" s="3182"/>
      <c r="BA15" s="3182"/>
      <c r="BB15" s="12"/>
      <c r="BC15" s="12"/>
      <c r="BD15" s="12"/>
    </row>
    <row r="16" spans="16:56" s="9" customFormat="1" ht="49.5" customHeight="1">
      <c r="P16" s="3183" t="s">
        <v>324</v>
      </c>
      <c r="Q16" s="3184"/>
      <c r="R16" s="3184"/>
      <c r="S16" s="3184"/>
      <c r="T16" s="3184"/>
      <c r="U16" s="3184"/>
      <c r="V16" s="3184"/>
      <c r="W16" s="3184"/>
      <c r="X16" s="3184"/>
      <c r="Y16" s="3184"/>
      <c r="Z16" s="3184"/>
      <c r="AA16" s="3184"/>
      <c r="AB16" s="3184"/>
      <c r="AC16" s="3184"/>
      <c r="AD16" s="3184"/>
      <c r="AE16" s="3184"/>
      <c r="AF16" s="3184"/>
      <c r="AG16" s="3184"/>
      <c r="AH16" s="3184"/>
      <c r="AI16" s="3184"/>
      <c r="AJ16" s="3184"/>
      <c r="AK16" s="3184"/>
      <c r="AL16" s="3184"/>
      <c r="AM16" s="3184"/>
      <c r="AN16" s="3182"/>
      <c r="AO16" s="3182"/>
      <c r="AP16" s="3182"/>
      <c r="AQ16" s="3182"/>
      <c r="AR16" s="3182"/>
      <c r="AS16" s="3182"/>
      <c r="AT16" s="3182"/>
      <c r="AU16" s="3182"/>
      <c r="AV16" s="3182"/>
      <c r="AW16" s="3182"/>
      <c r="AX16" s="3182"/>
      <c r="AY16" s="3182"/>
      <c r="AZ16" s="3182"/>
      <c r="BA16" s="3182"/>
      <c r="BB16" s="12"/>
      <c r="BC16" s="12"/>
      <c r="BD16" s="12"/>
    </row>
    <row r="17" spans="16:56" s="9" customFormat="1" ht="27" customHeight="1">
      <c r="P17" s="3181" t="s">
        <v>265</v>
      </c>
      <c r="Q17" s="3181"/>
      <c r="R17" s="3181"/>
      <c r="S17" s="3181"/>
      <c r="T17" s="3181"/>
      <c r="U17" s="3181"/>
      <c r="V17" s="3181"/>
      <c r="W17" s="3181"/>
      <c r="X17" s="3181"/>
      <c r="Y17" s="3181"/>
      <c r="Z17" s="3181"/>
      <c r="AA17" s="3181"/>
      <c r="AB17" s="3181"/>
      <c r="AC17" s="3181"/>
      <c r="AD17" s="3181"/>
      <c r="AE17" s="3181"/>
      <c r="AF17" s="3181"/>
      <c r="AG17" s="3181"/>
      <c r="AH17" s="3181"/>
      <c r="AI17" s="3181"/>
      <c r="AJ17" s="3181"/>
      <c r="AK17" s="3181"/>
      <c r="AL17" s="3181"/>
      <c r="AM17" s="3181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</row>
    <row r="18" spans="40:56" s="9" customFormat="1" ht="19.5" customHeight="1"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</row>
    <row r="19" spans="40:56" s="9" customFormat="1" ht="9.75" customHeight="1">
      <c r="AN19" s="3182"/>
      <c r="AO19" s="3182"/>
      <c r="AP19" s="3182"/>
      <c r="AQ19" s="3182"/>
      <c r="AR19" s="3182"/>
      <c r="AS19" s="3182"/>
      <c r="AT19" s="3182"/>
      <c r="AU19" s="3182"/>
      <c r="AV19" s="3182"/>
      <c r="AW19" s="3182"/>
      <c r="AX19" s="3182"/>
      <c r="AY19" s="3182"/>
      <c r="AZ19" s="3182"/>
      <c r="BA19" s="3182"/>
      <c r="BB19" s="3182"/>
      <c r="BC19" s="3182"/>
      <c r="BD19" s="3182"/>
    </row>
    <row r="20" spans="40:56" s="9" customFormat="1" ht="22.5" customHeight="1">
      <c r="AN20" s="3182"/>
      <c r="AO20" s="3182"/>
      <c r="AP20" s="3182"/>
      <c r="AQ20" s="3182"/>
      <c r="AR20" s="3182"/>
      <c r="AS20" s="3182"/>
      <c r="AT20" s="3182"/>
      <c r="AU20" s="3182"/>
      <c r="AV20" s="3182"/>
      <c r="AW20" s="3182"/>
      <c r="AX20" s="3182"/>
      <c r="AY20" s="3182"/>
      <c r="AZ20" s="3182"/>
      <c r="BA20" s="3182"/>
      <c r="BB20" s="3182"/>
      <c r="BC20" s="3182"/>
      <c r="BD20" s="3182"/>
    </row>
    <row r="21" spans="1:53" s="9" customFormat="1" ht="25.5">
      <c r="A21" s="3188" t="s">
        <v>325</v>
      </c>
      <c r="B21" s="3188"/>
      <c r="C21" s="3188"/>
      <c r="D21" s="3188"/>
      <c r="E21" s="3188"/>
      <c r="F21" s="3188"/>
      <c r="G21" s="3188"/>
      <c r="H21" s="3188"/>
      <c r="I21" s="3188"/>
      <c r="J21" s="3188"/>
      <c r="K21" s="3188"/>
      <c r="L21" s="3188"/>
      <c r="M21" s="3188"/>
      <c r="N21" s="3188"/>
      <c r="O21" s="3188"/>
      <c r="P21" s="3188"/>
      <c r="Q21" s="3188"/>
      <c r="R21" s="3188"/>
      <c r="S21" s="3188"/>
      <c r="T21" s="3188"/>
      <c r="U21" s="3188"/>
      <c r="V21" s="3188"/>
      <c r="W21" s="3188"/>
      <c r="X21" s="3188"/>
      <c r="Y21" s="3188"/>
      <c r="Z21" s="3188"/>
      <c r="AA21" s="3188"/>
      <c r="AB21" s="3188"/>
      <c r="AC21" s="3188"/>
      <c r="AD21" s="3188"/>
      <c r="AE21" s="3188"/>
      <c r="AF21" s="3188"/>
      <c r="AG21" s="3188"/>
      <c r="AH21" s="3188"/>
      <c r="AI21" s="3188"/>
      <c r="AJ21" s="3188"/>
      <c r="AK21" s="3188"/>
      <c r="AL21" s="3188"/>
      <c r="AM21" s="3188"/>
      <c r="AN21" s="3188"/>
      <c r="AO21" s="3188"/>
      <c r="AP21" s="3188"/>
      <c r="AQ21" s="3188"/>
      <c r="AR21" s="3188"/>
      <c r="AS21" s="3188"/>
      <c r="AT21" s="3188"/>
      <c r="AU21" s="3188"/>
      <c r="AV21" s="3188"/>
      <c r="AW21" s="3188"/>
      <c r="AX21" s="3188"/>
      <c r="AY21" s="3188"/>
      <c r="AZ21" s="3188"/>
      <c r="BA21" s="3188"/>
    </row>
    <row r="22" spans="1:53" s="9" customFormat="1" ht="26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</row>
    <row r="23" spans="1:53" ht="18" customHeight="1">
      <c r="A23" s="3196" t="s">
        <v>4</v>
      </c>
      <c r="B23" s="3163" t="s">
        <v>6</v>
      </c>
      <c r="C23" s="3164"/>
      <c r="D23" s="3164"/>
      <c r="E23" s="3165"/>
      <c r="F23" s="3163" t="s">
        <v>7</v>
      </c>
      <c r="G23" s="3164"/>
      <c r="H23" s="3164"/>
      <c r="I23" s="3165"/>
      <c r="J23" s="3163" t="s">
        <v>8</v>
      </c>
      <c r="K23" s="3164"/>
      <c r="L23" s="3164"/>
      <c r="M23" s="3165"/>
      <c r="N23" s="3163" t="s">
        <v>9</v>
      </c>
      <c r="O23" s="3164"/>
      <c r="P23" s="3164"/>
      <c r="Q23" s="3164"/>
      <c r="R23" s="3165"/>
      <c r="S23" s="3175" t="s">
        <v>10</v>
      </c>
      <c r="T23" s="3178"/>
      <c r="U23" s="3178"/>
      <c r="V23" s="3178"/>
      <c r="W23" s="3177"/>
      <c r="X23" s="3175" t="s">
        <v>11</v>
      </c>
      <c r="Y23" s="3176"/>
      <c r="Z23" s="3176"/>
      <c r="AA23" s="3177"/>
      <c r="AB23" s="3163" t="s">
        <v>12</v>
      </c>
      <c r="AC23" s="3164"/>
      <c r="AD23" s="3164"/>
      <c r="AE23" s="3165"/>
      <c r="AF23" s="3163" t="s">
        <v>13</v>
      </c>
      <c r="AG23" s="3164"/>
      <c r="AH23" s="3164"/>
      <c r="AI23" s="3165"/>
      <c r="AJ23" s="3175" t="s">
        <v>14</v>
      </c>
      <c r="AK23" s="3178"/>
      <c r="AL23" s="3178"/>
      <c r="AM23" s="3178"/>
      <c r="AN23" s="3177"/>
      <c r="AO23" s="3175" t="s">
        <v>15</v>
      </c>
      <c r="AP23" s="3176"/>
      <c r="AQ23" s="3176"/>
      <c r="AR23" s="3177"/>
      <c r="AS23" s="3163" t="s">
        <v>16</v>
      </c>
      <c r="AT23" s="3164"/>
      <c r="AU23" s="3164"/>
      <c r="AV23" s="3165"/>
      <c r="AW23" s="3163" t="s">
        <v>5</v>
      </c>
      <c r="AX23" s="3164"/>
      <c r="AY23" s="3164"/>
      <c r="AZ23" s="3164"/>
      <c r="BA23" s="3165"/>
    </row>
    <row r="24" spans="1:53" s="13" customFormat="1" ht="20.25" customHeight="1">
      <c r="A24" s="3197"/>
      <c r="B24" s="596">
        <v>1</v>
      </c>
      <c r="C24" s="590">
        <v>2</v>
      </c>
      <c r="D24" s="590">
        <v>3</v>
      </c>
      <c r="E24" s="597">
        <v>4</v>
      </c>
      <c r="F24" s="596">
        <v>5</v>
      </c>
      <c r="G24" s="590">
        <v>6</v>
      </c>
      <c r="H24" s="590">
        <v>7</v>
      </c>
      <c r="I24" s="597">
        <v>8</v>
      </c>
      <c r="J24" s="596">
        <v>9</v>
      </c>
      <c r="K24" s="590">
        <v>10</v>
      </c>
      <c r="L24" s="590">
        <v>11</v>
      </c>
      <c r="M24" s="597">
        <v>12</v>
      </c>
      <c r="N24" s="596">
        <v>13</v>
      </c>
      <c r="O24" s="590">
        <v>14</v>
      </c>
      <c r="P24" s="590">
        <v>15</v>
      </c>
      <c r="Q24" s="590">
        <v>16</v>
      </c>
      <c r="R24" s="597">
        <v>17</v>
      </c>
      <c r="S24" s="596">
        <v>18</v>
      </c>
      <c r="T24" s="590">
        <v>19</v>
      </c>
      <c r="U24" s="590">
        <v>20</v>
      </c>
      <c r="V24" s="590">
        <v>21</v>
      </c>
      <c r="W24" s="597">
        <v>22</v>
      </c>
      <c r="X24" s="596">
        <v>23</v>
      </c>
      <c r="Y24" s="590">
        <v>24</v>
      </c>
      <c r="Z24" s="590">
        <v>25</v>
      </c>
      <c r="AA24" s="597">
        <v>26</v>
      </c>
      <c r="AB24" s="596">
        <v>27</v>
      </c>
      <c r="AC24" s="590">
        <v>28</v>
      </c>
      <c r="AD24" s="590">
        <v>29</v>
      </c>
      <c r="AE24" s="597">
        <v>30</v>
      </c>
      <c r="AF24" s="596">
        <v>31</v>
      </c>
      <c r="AG24" s="590">
        <v>32</v>
      </c>
      <c r="AH24" s="590">
        <v>33</v>
      </c>
      <c r="AI24" s="597">
        <v>34</v>
      </c>
      <c r="AJ24" s="596">
        <v>35</v>
      </c>
      <c r="AK24" s="590">
        <v>36</v>
      </c>
      <c r="AL24" s="590">
        <v>37</v>
      </c>
      <c r="AM24" s="590">
        <v>38</v>
      </c>
      <c r="AN24" s="597">
        <v>39</v>
      </c>
      <c r="AO24" s="596">
        <v>40</v>
      </c>
      <c r="AP24" s="590">
        <v>41</v>
      </c>
      <c r="AQ24" s="590">
        <v>42</v>
      </c>
      <c r="AR24" s="597">
        <v>43</v>
      </c>
      <c r="AS24" s="596">
        <v>44</v>
      </c>
      <c r="AT24" s="590">
        <v>45</v>
      </c>
      <c r="AU24" s="590">
        <v>46</v>
      </c>
      <c r="AV24" s="597">
        <v>47</v>
      </c>
      <c r="AW24" s="596">
        <v>48</v>
      </c>
      <c r="AX24" s="590">
        <v>49</v>
      </c>
      <c r="AY24" s="590">
        <v>50</v>
      </c>
      <c r="AZ24" s="590">
        <v>51</v>
      </c>
      <c r="BA24" s="597">
        <v>52</v>
      </c>
    </row>
    <row r="25" spans="1:53" ht="19.5" customHeight="1" thickBot="1">
      <c r="A25" s="607" t="s">
        <v>17</v>
      </c>
      <c r="B25" s="598" t="s">
        <v>18</v>
      </c>
      <c r="C25" s="591" t="s">
        <v>18</v>
      </c>
      <c r="D25" s="591" t="s">
        <v>18</v>
      </c>
      <c r="E25" s="593" t="s">
        <v>18</v>
      </c>
      <c r="F25" s="598" t="s">
        <v>18</v>
      </c>
      <c r="G25" s="591" t="s">
        <v>18</v>
      </c>
      <c r="H25" s="591" t="s">
        <v>18</v>
      </c>
      <c r="I25" s="593" t="s">
        <v>18</v>
      </c>
      <c r="J25" s="598" t="s">
        <v>18</v>
      </c>
      <c r="K25" s="591" t="s">
        <v>18</v>
      </c>
      <c r="L25" s="591" t="s">
        <v>18</v>
      </c>
      <c r="M25" s="593" t="s">
        <v>18</v>
      </c>
      <c r="N25" s="598" t="s">
        <v>18</v>
      </c>
      <c r="O25" s="591" t="s">
        <v>18</v>
      </c>
      <c r="P25" s="591" t="s">
        <v>18</v>
      </c>
      <c r="Q25" s="592" t="s">
        <v>19</v>
      </c>
      <c r="R25" s="592" t="s">
        <v>19</v>
      </c>
      <c r="S25" s="598" t="s">
        <v>20</v>
      </c>
      <c r="T25" s="591" t="s">
        <v>18</v>
      </c>
      <c r="U25" s="591" t="s">
        <v>18</v>
      </c>
      <c r="V25" s="591" t="s">
        <v>18</v>
      </c>
      <c r="W25" s="593" t="s">
        <v>18</v>
      </c>
      <c r="X25" s="598" t="s">
        <v>18</v>
      </c>
      <c r="Y25" s="591" t="s">
        <v>18</v>
      </c>
      <c r="Z25" s="591" t="s">
        <v>18</v>
      </c>
      <c r="AA25" s="593" t="s">
        <v>18</v>
      </c>
      <c r="AB25" s="591" t="s">
        <v>18</v>
      </c>
      <c r="AC25" s="591" t="s">
        <v>246</v>
      </c>
      <c r="AD25" s="591" t="s">
        <v>20</v>
      </c>
      <c r="AE25" s="591" t="s">
        <v>20</v>
      </c>
      <c r="AF25" s="598" t="s">
        <v>18</v>
      </c>
      <c r="AG25" s="591" t="s">
        <v>18</v>
      </c>
      <c r="AH25" s="591" t="s">
        <v>18</v>
      </c>
      <c r="AI25" s="593" t="s">
        <v>18</v>
      </c>
      <c r="AJ25" s="598" t="s">
        <v>18</v>
      </c>
      <c r="AK25" s="591" t="s">
        <v>18</v>
      </c>
      <c r="AL25" s="591" t="s">
        <v>18</v>
      </c>
      <c r="AM25" s="591" t="s">
        <v>18</v>
      </c>
      <c r="AN25" s="593" t="s">
        <v>18</v>
      </c>
      <c r="AO25" s="599" t="s">
        <v>18</v>
      </c>
      <c r="AP25" s="592" t="s">
        <v>19</v>
      </c>
      <c r="AQ25" s="592" t="s">
        <v>19</v>
      </c>
      <c r="AR25" s="600" t="s">
        <v>19</v>
      </c>
      <c r="AS25" s="601" t="s">
        <v>20</v>
      </c>
      <c r="AT25" s="602" t="s">
        <v>20</v>
      </c>
      <c r="AU25" s="602" t="s">
        <v>20</v>
      </c>
      <c r="AV25" s="603" t="s">
        <v>20</v>
      </c>
      <c r="AW25" s="604" t="s">
        <v>20</v>
      </c>
      <c r="AX25" s="605" t="s">
        <v>20</v>
      </c>
      <c r="AY25" s="605" t="s">
        <v>20</v>
      </c>
      <c r="AZ25" s="605" t="s">
        <v>20</v>
      </c>
      <c r="BA25" s="606" t="s">
        <v>20</v>
      </c>
    </row>
    <row r="26" spans="1:53" ht="19.5" customHeight="1" thickBot="1">
      <c r="A26" s="608" t="s">
        <v>21</v>
      </c>
      <c r="B26" s="594" t="s">
        <v>18</v>
      </c>
      <c r="C26" s="594" t="s">
        <v>18</v>
      </c>
      <c r="D26" s="594" t="s">
        <v>18</v>
      </c>
      <c r="E26" s="594" t="s">
        <v>18</v>
      </c>
      <c r="F26" s="594" t="s">
        <v>18</v>
      </c>
      <c r="G26" s="594" t="s">
        <v>18</v>
      </c>
      <c r="H26" s="594" t="s">
        <v>18</v>
      </c>
      <c r="I26" s="594" t="s">
        <v>18</v>
      </c>
      <c r="J26" s="594" t="s">
        <v>18</v>
      </c>
      <c r="K26" s="594" t="s">
        <v>18</v>
      </c>
      <c r="L26" s="594" t="s">
        <v>18</v>
      </c>
      <c r="M26" s="594" t="s">
        <v>18</v>
      </c>
      <c r="N26" s="594" t="s">
        <v>18</v>
      </c>
      <c r="O26" s="594" t="s">
        <v>18</v>
      </c>
      <c r="P26" s="594" t="s">
        <v>19</v>
      </c>
      <c r="Q26" s="594" t="s">
        <v>19</v>
      </c>
      <c r="R26" s="594" t="s">
        <v>19</v>
      </c>
      <c r="S26" s="594" t="s">
        <v>20</v>
      </c>
      <c r="T26" s="594" t="s">
        <v>18</v>
      </c>
      <c r="U26" s="594" t="s">
        <v>18</v>
      </c>
      <c r="V26" s="594" t="s">
        <v>18</v>
      </c>
      <c r="W26" s="594" t="s">
        <v>18</v>
      </c>
      <c r="X26" s="594" t="s">
        <v>18</v>
      </c>
      <c r="Y26" s="594" t="s">
        <v>18</v>
      </c>
      <c r="Z26" s="594" t="s">
        <v>18</v>
      </c>
      <c r="AA26" s="594" t="s">
        <v>18</v>
      </c>
      <c r="AB26" s="594" t="s">
        <v>18</v>
      </c>
      <c r="AC26" s="591" t="s">
        <v>19</v>
      </c>
      <c r="AD26" s="594" t="s">
        <v>22</v>
      </c>
      <c r="AE26" s="594" t="s">
        <v>22</v>
      </c>
      <c r="AF26" s="595" t="s">
        <v>23</v>
      </c>
      <c r="AG26" s="595" t="s">
        <v>23</v>
      </c>
      <c r="AH26" s="595" t="s">
        <v>23</v>
      </c>
      <c r="AI26" s="595" t="s">
        <v>23</v>
      </c>
      <c r="AJ26" s="595" t="s">
        <v>23</v>
      </c>
      <c r="AK26" s="595" t="s">
        <v>23</v>
      </c>
      <c r="AL26" s="595" t="s">
        <v>23</v>
      </c>
      <c r="AM26" s="595" t="s">
        <v>23</v>
      </c>
      <c r="AN26" s="1133" t="s">
        <v>19</v>
      </c>
      <c r="AO26" s="594" t="s">
        <v>24</v>
      </c>
      <c r="AP26" s="594" t="s">
        <v>24</v>
      </c>
      <c r="AQ26" s="594" t="s">
        <v>24</v>
      </c>
      <c r="AR26" s="594" t="s">
        <v>255</v>
      </c>
      <c r="AS26" s="3193" t="s">
        <v>201</v>
      </c>
      <c r="AT26" s="3194"/>
      <c r="AU26" s="3194"/>
      <c r="AV26" s="3194"/>
      <c r="AW26" s="3194"/>
      <c r="AX26" s="3194"/>
      <c r="AY26" s="3194"/>
      <c r="AZ26" s="3194"/>
      <c r="BA26" s="3195"/>
    </row>
    <row r="27" spans="1:53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 t="s">
        <v>25</v>
      </c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</row>
    <row r="28" spans="1:53" s="14" customFormat="1" ht="21" customHeight="1">
      <c r="A28" s="3166" t="s">
        <v>462</v>
      </c>
      <c r="B28" s="3166"/>
      <c r="C28" s="3166"/>
      <c r="D28" s="3166"/>
      <c r="E28" s="3166"/>
      <c r="F28" s="3166"/>
      <c r="G28" s="3166"/>
      <c r="H28" s="3166"/>
      <c r="I28" s="3166"/>
      <c r="J28" s="3166"/>
      <c r="K28" s="3166"/>
      <c r="L28" s="3166"/>
      <c r="M28" s="3166"/>
      <c r="N28" s="3166"/>
      <c r="O28" s="3166"/>
      <c r="P28" s="3166"/>
      <c r="Q28" s="3166"/>
      <c r="R28" s="3166"/>
      <c r="S28" s="3166"/>
      <c r="T28" s="3166"/>
      <c r="U28" s="3166"/>
      <c r="V28" s="3166"/>
      <c r="W28" s="3166"/>
      <c r="X28" s="3166"/>
      <c r="Y28" s="3166"/>
      <c r="Z28" s="3166"/>
      <c r="AA28" s="3166"/>
      <c r="AB28" s="3166"/>
      <c r="AC28" s="3166"/>
      <c r="AD28" s="3166"/>
      <c r="AE28" s="3166"/>
      <c r="AF28" s="3166"/>
      <c r="AG28" s="3166"/>
      <c r="AH28" s="3166"/>
      <c r="AI28" s="3166"/>
      <c r="AJ28" s="3166"/>
      <c r="AK28" s="3166"/>
      <c r="AL28" s="3166"/>
      <c r="AM28" s="3166"/>
      <c r="AN28" s="3166"/>
      <c r="AO28" s="3166"/>
      <c r="AP28" s="3166"/>
      <c r="AQ28" s="3166"/>
      <c r="AR28" s="3166"/>
      <c r="AS28" s="3166"/>
      <c r="AT28" s="3166"/>
      <c r="AU28" s="3166"/>
      <c r="AV28" s="15"/>
      <c r="AW28" s="15"/>
      <c r="AX28" s="15"/>
      <c r="AY28" s="15"/>
      <c r="AZ28" s="15"/>
      <c r="BA28" s="1"/>
    </row>
    <row r="29" spans="1:53" s="14" customFormat="1" ht="15.75" customHeight="1">
      <c r="A29" s="16"/>
      <c r="B29" s="16"/>
      <c r="C29" s="16"/>
      <c r="D29" s="16"/>
      <c r="E29" s="16"/>
      <c r="F29" s="16"/>
      <c r="G29" s="16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5"/>
      <c r="AW29" s="15"/>
      <c r="AX29" s="15"/>
      <c r="AY29" s="15"/>
      <c r="AZ29" s="15"/>
      <c r="BA29" s="1"/>
    </row>
    <row r="30" spans="1:53" ht="21.75" customHeight="1">
      <c r="A30" s="3167" t="s">
        <v>326</v>
      </c>
      <c r="B30" s="3167"/>
      <c r="C30" s="3167"/>
      <c r="D30" s="3167"/>
      <c r="E30" s="3167"/>
      <c r="F30" s="3167"/>
      <c r="G30" s="3167"/>
      <c r="H30" s="3167"/>
      <c r="I30" s="3167"/>
      <c r="J30" s="3167"/>
      <c r="K30" s="3167"/>
      <c r="L30" s="3167"/>
      <c r="M30" s="3167"/>
      <c r="N30" s="3167"/>
      <c r="O30" s="3167"/>
      <c r="P30" s="3167"/>
      <c r="Q30" s="3167"/>
      <c r="R30" s="3167"/>
      <c r="S30" s="3167"/>
      <c r="T30" s="3167"/>
      <c r="U30" s="3167"/>
      <c r="V30" s="3167"/>
      <c r="W30" s="3167"/>
      <c r="X30" s="3167"/>
      <c r="Y30" s="3167"/>
      <c r="Z30" s="3167"/>
      <c r="AA30" s="3167"/>
      <c r="AB30" s="3167"/>
      <c r="AC30" s="3167"/>
      <c r="AD30" s="3167"/>
      <c r="AE30" s="3167"/>
      <c r="AF30" s="3167"/>
      <c r="AG30" s="3167"/>
      <c r="AH30" s="3167"/>
      <c r="AI30" s="3167"/>
      <c r="AJ30" s="3167"/>
      <c r="AK30" s="3167"/>
      <c r="AL30" s="3167"/>
      <c r="AM30" s="3167"/>
      <c r="AN30" s="3167"/>
      <c r="AO30" s="3167"/>
      <c r="AP30" s="3167"/>
      <c r="AQ30" s="3167"/>
      <c r="AR30" s="3167"/>
      <c r="AS30" s="3167"/>
      <c r="AT30" s="3167"/>
      <c r="AU30" s="3167"/>
      <c r="AV30" s="3167"/>
      <c r="AW30" s="3167"/>
      <c r="AX30" s="3167"/>
      <c r="AY30" s="3167"/>
      <c r="AZ30" s="3167"/>
      <c r="BA30" s="3167"/>
    </row>
    <row r="31" spans="1:53" ht="22.5" customHeight="1">
      <c r="A31" s="3168" t="s">
        <v>4</v>
      </c>
      <c r="B31" s="3168"/>
      <c r="C31" s="3169" t="s">
        <v>26</v>
      </c>
      <c r="D31" s="3169"/>
      <c r="E31" s="3169"/>
      <c r="F31" s="3169"/>
      <c r="G31" s="3170" t="s">
        <v>250</v>
      </c>
      <c r="H31" s="3170"/>
      <c r="I31" s="3170"/>
      <c r="J31" s="3159" t="s">
        <v>27</v>
      </c>
      <c r="K31" s="3159"/>
      <c r="L31" s="3159"/>
      <c r="M31" s="3159"/>
      <c r="N31" s="3159" t="s">
        <v>463</v>
      </c>
      <c r="O31" s="3159"/>
      <c r="P31" s="3159"/>
      <c r="Q31" s="3159" t="s">
        <v>464</v>
      </c>
      <c r="R31" s="3159"/>
      <c r="S31" s="3159"/>
      <c r="T31" s="3159" t="s">
        <v>28</v>
      </c>
      <c r="U31" s="3159"/>
      <c r="V31" s="3159"/>
      <c r="W31" s="3159" t="s">
        <v>29</v>
      </c>
      <c r="X31" s="3159"/>
      <c r="Y31" s="3159"/>
      <c r="Z31" s="18"/>
      <c r="AA31" s="3161" t="s">
        <v>30</v>
      </c>
      <c r="AB31" s="3161"/>
      <c r="AC31" s="3161"/>
      <c r="AD31" s="3161"/>
      <c r="AE31" s="3161"/>
      <c r="AF31" s="3159" t="s">
        <v>245</v>
      </c>
      <c r="AG31" s="3159"/>
      <c r="AH31" s="3159"/>
      <c r="AI31" s="3159" t="s">
        <v>31</v>
      </c>
      <c r="AJ31" s="3159"/>
      <c r="AK31" s="3159"/>
      <c r="AL31" s="19"/>
      <c r="AM31" s="3171" t="s">
        <v>327</v>
      </c>
      <c r="AN31" s="3171"/>
      <c r="AO31" s="3171"/>
      <c r="AP31" s="3162" t="s">
        <v>465</v>
      </c>
      <c r="AQ31" s="3162"/>
      <c r="AR31" s="3162"/>
      <c r="AS31" s="3162"/>
      <c r="AT31" s="3162"/>
      <c r="AU31" s="3162"/>
      <c r="AV31" s="3162"/>
      <c r="AW31" s="3162"/>
      <c r="AX31" s="3159" t="s">
        <v>245</v>
      </c>
      <c r="AY31" s="3159"/>
      <c r="AZ31" s="3159"/>
      <c r="BA31" s="3159"/>
    </row>
    <row r="32" spans="1:53" ht="15.75" customHeight="1">
      <c r="A32" s="3168"/>
      <c r="B32" s="3168"/>
      <c r="C32" s="3169"/>
      <c r="D32" s="3169"/>
      <c r="E32" s="3169"/>
      <c r="F32" s="3169"/>
      <c r="G32" s="3170"/>
      <c r="H32" s="3170"/>
      <c r="I32" s="3170"/>
      <c r="J32" s="3159"/>
      <c r="K32" s="3159"/>
      <c r="L32" s="3159"/>
      <c r="M32" s="3159"/>
      <c r="N32" s="3159"/>
      <c r="O32" s="3159"/>
      <c r="P32" s="3159"/>
      <c r="Q32" s="3159"/>
      <c r="R32" s="3159"/>
      <c r="S32" s="3159"/>
      <c r="T32" s="3159"/>
      <c r="U32" s="3159"/>
      <c r="V32" s="3159"/>
      <c r="W32" s="3159"/>
      <c r="X32" s="3159"/>
      <c r="Y32" s="3159"/>
      <c r="Z32" s="18"/>
      <c r="AA32" s="3161"/>
      <c r="AB32" s="3161"/>
      <c r="AC32" s="3161"/>
      <c r="AD32" s="3161"/>
      <c r="AE32" s="3161"/>
      <c r="AF32" s="3159"/>
      <c r="AG32" s="3159"/>
      <c r="AH32" s="3159"/>
      <c r="AI32" s="3159"/>
      <c r="AJ32" s="3159"/>
      <c r="AK32" s="3159"/>
      <c r="AL32" s="20"/>
      <c r="AM32" s="3171"/>
      <c r="AN32" s="3171"/>
      <c r="AO32" s="3171"/>
      <c r="AP32" s="3162"/>
      <c r="AQ32" s="3162"/>
      <c r="AR32" s="3162"/>
      <c r="AS32" s="3162"/>
      <c r="AT32" s="3162"/>
      <c r="AU32" s="3162"/>
      <c r="AV32" s="3162"/>
      <c r="AW32" s="3162"/>
      <c r="AX32" s="3159"/>
      <c r="AY32" s="3159"/>
      <c r="AZ32" s="3159"/>
      <c r="BA32" s="3159"/>
    </row>
    <row r="33" spans="1:53" ht="54" customHeight="1">
      <c r="A33" s="3168"/>
      <c r="B33" s="3168"/>
      <c r="C33" s="3169"/>
      <c r="D33" s="3169"/>
      <c r="E33" s="3169"/>
      <c r="F33" s="3169"/>
      <c r="G33" s="3170"/>
      <c r="H33" s="3170"/>
      <c r="I33" s="3170"/>
      <c r="J33" s="3159"/>
      <c r="K33" s="3159"/>
      <c r="L33" s="3159"/>
      <c r="M33" s="3159"/>
      <c r="N33" s="3159"/>
      <c r="O33" s="3159"/>
      <c r="P33" s="3159"/>
      <c r="Q33" s="3159"/>
      <c r="R33" s="3159"/>
      <c r="S33" s="3159"/>
      <c r="T33" s="3159"/>
      <c r="U33" s="3159"/>
      <c r="V33" s="3159"/>
      <c r="W33" s="3159"/>
      <c r="X33" s="3159"/>
      <c r="Y33" s="3159"/>
      <c r="Z33" s="18"/>
      <c r="AA33" s="3160" t="s">
        <v>32</v>
      </c>
      <c r="AB33" s="3160"/>
      <c r="AC33" s="3160"/>
      <c r="AD33" s="3160"/>
      <c r="AE33" s="3160"/>
      <c r="AF33" s="3150" t="s">
        <v>242</v>
      </c>
      <c r="AG33" s="3150"/>
      <c r="AH33" s="3150"/>
      <c r="AI33" s="3150" t="s">
        <v>254</v>
      </c>
      <c r="AJ33" s="3150"/>
      <c r="AK33" s="3150"/>
      <c r="AL33" s="20"/>
      <c r="AM33" s="3171"/>
      <c r="AN33" s="3171"/>
      <c r="AO33" s="3171"/>
      <c r="AP33" s="3162"/>
      <c r="AQ33" s="3162"/>
      <c r="AR33" s="3162"/>
      <c r="AS33" s="3162"/>
      <c r="AT33" s="3162"/>
      <c r="AU33" s="3162"/>
      <c r="AV33" s="3162"/>
      <c r="AW33" s="3162"/>
      <c r="AX33" s="3159"/>
      <c r="AY33" s="3159"/>
      <c r="AZ33" s="3159"/>
      <c r="BA33" s="3159"/>
    </row>
    <row r="34" spans="1:53" ht="29.25" customHeight="1">
      <c r="A34" s="3156" t="s">
        <v>17</v>
      </c>
      <c r="B34" s="3156"/>
      <c r="C34" s="3152">
        <v>34</v>
      </c>
      <c r="D34" s="3152"/>
      <c r="E34" s="3152"/>
      <c r="F34" s="3152"/>
      <c r="G34" s="3173">
        <v>6</v>
      </c>
      <c r="H34" s="3173"/>
      <c r="I34" s="3173"/>
      <c r="J34" s="3172"/>
      <c r="K34" s="3172"/>
      <c r="L34" s="3172"/>
      <c r="M34" s="3172"/>
      <c r="N34" s="3152"/>
      <c r="O34" s="3152"/>
      <c r="P34" s="3152"/>
      <c r="Q34" s="3174"/>
      <c r="R34" s="3174"/>
      <c r="S34" s="3174"/>
      <c r="T34" s="3172">
        <v>12</v>
      </c>
      <c r="U34" s="3172"/>
      <c r="V34" s="3172"/>
      <c r="W34" s="3152">
        <f>C34+G34+J34+N34+Q34+T34</f>
        <v>52</v>
      </c>
      <c r="X34" s="3152"/>
      <c r="Y34" s="3152"/>
      <c r="Z34" s="18"/>
      <c r="AA34" s="3148"/>
      <c r="AB34" s="3148"/>
      <c r="AC34" s="3148"/>
      <c r="AD34" s="3148"/>
      <c r="AE34" s="3148"/>
      <c r="AF34" s="3149"/>
      <c r="AG34" s="3149"/>
      <c r="AH34" s="3149"/>
      <c r="AI34" s="3149"/>
      <c r="AJ34" s="3149"/>
      <c r="AK34" s="3149"/>
      <c r="AL34" s="20"/>
      <c r="AM34" s="3171"/>
      <c r="AN34" s="3171"/>
      <c r="AO34" s="3171"/>
      <c r="AP34" s="3162"/>
      <c r="AQ34" s="3162"/>
      <c r="AR34" s="3162"/>
      <c r="AS34" s="3162"/>
      <c r="AT34" s="3162"/>
      <c r="AU34" s="3162"/>
      <c r="AV34" s="3162"/>
      <c r="AW34" s="3162"/>
      <c r="AX34" s="3159"/>
      <c r="AY34" s="3159"/>
      <c r="AZ34" s="3159"/>
      <c r="BA34" s="3159"/>
    </row>
    <row r="35" spans="1:53" ht="27" customHeight="1">
      <c r="A35" s="3156" t="s">
        <v>21</v>
      </c>
      <c r="B35" s="3156"/>
      <c r="C35" s="3157" t="s">
        <v>34</v>
      </c>
      <c r="D35" s="3157"/>
      <c r="E35" s="3157"/>
      <c r="F35" s="3157"/>
      <c r="G35" s="3154">
        <v>4</v>
      </c>
      <c r="H35" s="3154"/>
      <c r="I35" s="3154"/>
      <c r="J35" s="3154" t="s">
        <v>253</v>
      </c>
      <c r="K35" s="3154"/>
      <c r="L35" s="3154"/>
      <c r="M35" s="3154"/>
      <c r="N35" s="3157" t="s">
        <v>35</v>
      </c>
      <c r="O35" s="3157"/>
      <c r="P35" s="3157"/>
      <c r="Q35" s="3154">
        <v>1</v>
      </c>
      <c r="R35" s="3154"/>
      <c r="S35" s="3154"/>
      <c r="T35" s="3158" t="s">
        <v>72</v>
      </c>
      <c r="U35" s="3158"/>
      <c r="V35" s="3158"/>
      <c r="W35" s="3158" t="s">
        <v>202</v>
      </c>
      <c r="X35" s="3158"/>
      <c r="Y35" s="3158"/>
      <c r="Z35" s="18"/>
      <c r="AA35" s="3144"/>
      <c r="AB35" s="3144"/>
      <c r="AC35" s="3144"/>
      <c r="AD35" s="3144"/>
      <c r="AE35" s="3144"/>
      <c r="AF35" s="3144"/>
      <c r="AG35" s="3144"/>
      <c r="AH35" s="3144"/>
      <c r="AI35" s="3144"/>
      <c r="AJ35" s="3144"/>
      <c r="AK35" s="3144"/>
      <c r="AL35" s="21"/>
      <c r="AM35" s="3150">
        <v>1</v>
      </c>
      <c r="AN35" s="3150"/>
      <c r="AO35" s="3150"/>
      <c r="AP35" s="3151" t="s">
        <v>317</v>
      </c>
      <c r="AQ35" s="3151"/>
      <c r="AR35" s="3151"/>
      <c r="AS35" s="3151"/>
      <c r="AT35" s="3151"/>
      <c r="AU35" s="3151"/>
      <c r="AV35" s="3151"/>
      <c r="AW35" s="3151"/>
      <c r="AX35" s="3151" t="s">
        <v>242</v>
      </c>
      <c r="AY35" s="3151"/>
      <c r="AZ35" s="3151"/>
      <c r="BA35" s="3151"/>
    </row>
    <row r="36" spans="1:53" ht="31.5" customHeight="1">
      <c r="A36" s="3152" t="s">
        <v>38</v>
      </c>
      <c r="B36" s="3152"/>
      <c r="C36" s="3153" t="s">
        <v>252</v>
      </c>
      <c r="D36" s="3153"/>
      <c r="E36" s="3153"/>
      <c r="F36" s="3153"/>
      <c r="G36" s="3147" t="s">
        <v>251</v>
      </c>
      <c r="H36" s="3147"/>
      <c r="I36" s="3147"/>
      <c r="J36" s="3154" t="s">
        <v>253</v>
      </c>
      <c r="K36" s="3154"/>
      <c r="L36" s="3154"/>
      <c r="M36" s="3154"/>
      <c r="N36" s="3155" t="s">
        <v>35</v>
      </c>
      <c r="O36" s="3155"/>
      <c r="P36" s="3155"/>
      <c r="Q36" s="3152">
        <v>1</v>
      </c>
      <c r="R36" s="3152"/>
      <c r="S36" s="3152"/>
      <c r="T36" s="3147" t="s">
        <v>39</v>
      </c>
      <c r="U36" s="3147"/>
      <c r="V36" s="3147"/>
      <c r="W36" s="3147" t="s">
        <v>40</v>
      </c>
      <c r="X36" s="3147"/>
      <c r="Y36" s="3147"/>
      <c r="Z36" s="18"/>
      <c r="AA36" s="3144"/>
      <c r="AB36" s="3144"/>
      <c r="AC36" s="3144"/>
      <c r="AD36" s="3144"/>
      <c r="AE36" s="3144"/>
      <c r="AF36" s="3144"/>
      <c r="AG36" s="3144"/>
      <c r="AH36" s="3144"/>
      <c r="AI36" s="3144"/>
      <c r="AJ36" s="3144"/>
      <c r="AK36" s="3144"/>
      <c r="AL36" s="22"/>
      <c r="AM36" s="3150"/>
      <c r="AN36" s="3150"/>
      <c r="AO36" s="3150"/>
      <c r="AP36" s="3151"/>
      <c r="AQ36" s="3151"/>
      <c r="AR36" s="3151"/>
      <c r="AS36" s="3151"/>
      <c r="AT36" s="3151"/>
      <c r="AU36" s="3151"/>
      <c r="AV36" s="3151"/>
      <c r="AW36" s="3151"/>
      <c r="AX36" s="3151"/>
      <c r="AY36" s="3151"/>
      <c r="AZ36" s="3151"/>
      <c r="BA36" s="3151"/>
    </row>
    <row r="37" spans="1:53" ht="19.5" customHeight="1">
      <c r="A37" s="3139"/>
      <c r="B37" s="3139"/>
      <c r="C37" s="3138"/>
      <c r="D37" s="3138"/>
      <c r="E37" s="3138"/>
      <c r="F37" s="3138"/>
      <c r="G37" s="3139"/>
      <c r="H37" s="3139"/>
      <c r="I37" s="3139"/>
      <c r="J37" s="3139"/>
      <c r="K37" s="3139"/>
      <c r="L37" s="3139"/>
      <c r="M37" s="3139"/>
      <c r="N37" s="3138"/>
      <c r="O37" s="3138"/>
      <c r="P37" s="3138"/>
      <c r="Q37" s="3141"/>
      <c r="R37" s="3141"/>
      <c r="S37" s="3141"/>
      <c r="T37" s="3142"/>
      <c r="U37" s="3142"/>
      <c r="V37" s="3142"/>
      <c r="W37" s="3142"/>
      <c r="X37" s="3142"/>
      <c r="Y37" s="3142"/>
      <c r="Z37" s="18"/>
      <c r="AC37" s="1">
        <f>8*12</f>
        <v>96</v>
      </c>
      <c r="AD37" s="1">
        <f>AC37/30</f>
        <v>3.2</v>
      </c>
      <c r="AL37" s="21"/>
      <c r="AM37" s="3145"/>
      <c r="AN37" s="3145"/>
      <c r="AO37" s="3145"/>
      <c r="AP37" s="3146"/>
      <c r="AQ37" s="3146"/>
      <c r="AR37" s="3146"/>
      <c r="AS37" s="3146"/>
      <c r="AT37" s="3146"/>
      <c r="AU37" s="3146"/>
      <c r="AV37" s="3146"/>
      <c r="AW37" s="3146"/>
      <c r="AX37" s="3146"/>
      <c r="AY37" s="3146"/>
      <c r="AZ37" s="3146"/>
      <c r="BA37" s="3146"/>
    </row>
    <row r="38" spans="1:53" ht="21.75" customHeight="1">
      <c r="A38" s="3137"/>
      <c r="B38" s="3137"/>
      <c r="C38" s="3138"/>
      <c r="D38" s="3138"/>
      <c r="E38" s="3138"/>
      <c r="F38" s="3138"/>
      <c r="G38" s="3139"/>
      <c r="H38" s="3139"/>
      <c r="I38" s="3139"/>
      <c r="J38" s="3140"/>
      <c r="K38" s="3140"/>
      <c r="L38" s="3140"/>
      <c r="M38" s="3140"/>
      <c r="N38" s="3138"/>
      <c r="O38" s="3138"/>
      <c r="P38" s="3138"/>
      <c r="Q38" s="3141"/>
      <c r="R38" s="3141"/>
      <c r="S38" s="3141"/>
      <c r="T38" s="3139"/>
      <c r="U38" s="3139"/>
      <c r="V38" s="3139"/>
      <c r="W38" s="3142"/>
      <c r="X38" s="3142"/>
      <c r="Y38" s="3142"/>
      <c r="Z38" s="18"/>
      <c r="AC38" s="1">
        <v>4.5</v>
      </c>
      <c r="AL38" s="21"/>
      <c r="AM38" s="3143"/>
      <c r="AN38" s="3143"/>
      <c r="AO38" s="3143"/>
      <c r="AP38" s="3136"/>
      <c r="AQ38" s="3136"/>
      <c r="AR38" s="3136"/>
      <c r="AS38" s="3136"/>
      <c r="AT38" s="3136"/>
      <c r="AU38" s="3136"/>
      <c r="AV38" s="3136"/>
      <c r="AW38" s="3136"/>
      <c r="AX38" s="3136"/>
      <c r="AY38" s="3136"/>
      <c r="AZ38" s="3136"/>
      <c r="BA38" s="3136"/>
    </row>
  </sheetData>
  <sheetProtection selectLockedCells="1" selectUnlockedCells="1"/>
  <mergeCells count="109">
    <mergeCell ref="AO23:AR23"/>
    <mergeCell ref="AS26:BA26"/>
    <mergeCell ref="AN19:BD20"/>
    <mergeCell ref="A21:BA21"/>
    <mergeCell ref="A23:A24"/>
    <mergeCell ref="B23:E23"/>
    <mergeCell ref="AB23:AE23"/>
    <mergeCell ref="AF23:AI23"/>
    <mergeCell ref="AS23:AV23"/>
    <mergeCell ref="S23:W23"/>
    <mergeCell ref="A2:O2"/>
    <mergeCell ref="P2:AN2"/>
    <mergeCell ref="A3:O3"/>
    <mergeCell ref="A4:O4"/>
    <mergeCell ref="P4:AM4"/>
    <mergeCell ref="AN4:BA6"/>
    <mergeCell ref="A5:O5"/>
    <mergeCell ref="AN7:BA7"/>
    <mergeCell ref="A8:O8"/>
    <mergeCell ref="AN8:BA9"/>
    <mergeCell ref="A10:O10"/>
    <mergeCell ref="P10:AM10"/>
    <mergeCell ref="AN10:BA11"/>
    <mergeCell ref="A7:O7"/>
    <mergeCell ref="P11:AM11"/>
    <mergeCell ref="P12:AM12"/>
    <mergeCell ref="AN12:BA13"/>
    <mergeCell ref="P13:AM14"/>
    <mergeCell ref="AN14:BA16"/>
    <mergeCell ref="P17:AM17"/>
    <mergeCell ref="P16:AM16"/>
    <mergeCell ref="X23:AA23"/>
    <mergeCell ref="AJ23:AN23"/>
    <mergeCell ref="J31:M33"/>
    <mergeCell ref="N31:P33"/>
    <mergeCell ref="Q31:S33"/>
    <mergeCell ref="T31:V33"/>
    <mergeCell ref="A34:B34"/>
    <mergeCell ref="C34:F34"/>
    <mergeCell ref="G34:I34"/>
    <mergeCell ref="F23:I23"/>
    <mergeCell ref="J23:M23"/>
    <mergeCell ref="N23:R23"/>
    <mergeCell ref="J34:M34"/>
    <mergeCell ref="N34:P34"/>
    <mergeCell ref="Q34:S34"/>
    <mergeCell ref="AW23:BA23"/>
    <mergeCell ref="A28:AU28"/>
    <mergeCell ref="A30:BA30"/>
    <mergeCell ref="A31:B33"/>
    <mergeCell ref="C31:F33"/>
    <mergeCell ref="G31:I33"/>
    <mergeCell ref="AF31:AH32"/>
    <mergeCell ref="AI31:AK32"/>
    <mergeCell ref="AM31:AO34"/>
    <mergeCell ref="T34:V34"/>
    <mergeCell ref="W34:Y34"/>
    <mergeCell ref="T35:V35"/>
    <mergeCell ref="W35:Y35"/>
    <mergeCell ref="AX31:BA34"/>
    <mergeCell ref="AA33:AE33"/>
    <mergeCell ref="AF33:AH33"/>
    <mergeCell ref="AI33:AK33"/>
    <mergeCell ref="W31:Y33"/>
    <mergeCell ref="AA31:AE32"/>
    <mergeCell ref="AP31:AW34"/>
    <mergeCell ref="A35:B35"/>
    <mergeCell ref="C35:F35"/>
    <mergeCell ref="G35:I35"/>
    <mergeCell ref="J35:M35"/>
    <mergeCell ref="N35:P35"/>
    <mergeCell ref="Q35:S35"/>
    <mergeCell ref="Q37:S37"/>
    <mergeCell ref="AM35:AO36"/>
    <mergeCell ref="AP35:AW36"/>
    <mergeCell ref="AX35:BA36"/>
    <mergeCell ref="A36:B36"/>
    <mergeCell ref="C36:F36"/>
    <mergeCell ref="G36:I36"/>
    <mergeCell ref="J36:M36"/>
    <mergeCell ref="N36:P36"/>
    <mergeCell ref="Q36:S36"/>
    <mergeCell ref="AP38:AW38"/>
    <mergeCell ref="W36:Y36"/>
    <mergeCell ref="AA34:AE34"/>
    <mergeCell ref="AF34:AH34"/>
    <mergeCell ref="AI34:AK34"/>
    <mergeCell ref="A37:B37"/>
    <mergeCell ref="C37:F37"/>
    <mergeCell ref="G37:I37"/>
    <mergeCell ref="J37:M37"/>
    <mergeCell ref="N37:P37"/>
    <mergeCell ref="T37:V37"/>
    <mergeCell ref="W37:Y37"/>
    <mergeCell ref="AA35:AK36"/>
    <mergeCell ref="AM37:AO37"/>
    <mergeCell ref="AP37:AW37"/>
    <mergeCell ref="AX37:BA37"/>
    <mergeCell ref="T36:V36"/>
    <mergeCell ref="AX38:BA38"/>
    <mergeCell ref="A38:B38"/>
    <mergeCell ref="C38:F38"/>
    <mergeCell ref="G38:I38"/>
    <mergeCell ref="J38:M38"/>
    <mergeCell ref="N38:P38"/>
    <mergeCell ref="Q38:S38"/>
    <mergeCell ref="T38:V38"/>
    <mergeCell ref="W38:Y38"/>
    <mergeCell ref="AM38:AO38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3"/>
  <sheetViews>
    <sheetView view="pageBreakPreview" zoomScale="80" zoomScaleNormal="50" zoomScaleSheetLayoutView="80" zoomScalePageLayoutView="0" workbookViewId="0" topLeftCell="A164">
      <selection activeCell="G175" sqref="G175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customWidth="1"/>
    <col min="8" max="8" width="10.125" style="26" customWidth="1"/>
    <col min="9" max="9" width="9.00390625" style="25" customWidth="1"/>
    <col min="10" max="10" width="8.25390625" style="25" customWidth="1"/>
    <col min="11" max="11" width="6.75390625" style="25" customWidth="1"/>
    <col min="12" max="13" width="7.375" style="25" customWidth="1"/>
    <col min="14" max="14" width="7.125" style="25" customWidth="1"/>
    <col min="15" max="15" width="7.625" style="25" customWidth="1"/>
    <col min="16" max="16" width="6.625" style="25" customWidth="1"/>
    <col min="17" max="17" width="9.25390625" style="25" customWidth="1"/>
    <col min="18" max="18" width="7.75390625" style="25" customWidth="1"/>
    <col min="19" max="19" width="7.875" style="25" customWidth="1"/>
    <col min="20" max="25" width="0" style="25" hidden="1" customWidth="1"/>
    <col min="26" max="26" width="7.125" style="25" customWidth="1"/>
    <col min="27" max="16384" width="9.125" style="25" customWidth="1"/>
  </cols>
  <sheetData>
    <row r="1" spans="1:25" s="28" customFormat="1" ht="19.5" thickBot="1">
      <c r="A1" s="3210" t="s">
        <v>226</v>
      </c>
      <c r="B1" s="3211"/>
      <c r="C1" s="3211"/>
      <c r="D1" s="3211"/>
      <c r="E1" s="3211"/>
      <c r="F1" s="3211"/>
      <c r="G1" s="3211"/>
      <c r="H1" s="3211"/>
      <c r="I1" s="3211"/>
      <c r="J1" s="3211"/>
      <c r="K1" s="3211"/>
      <c r="L1" s="3211"/>
      <c r="M1" s="3211"/>
      <c r="N1" s="3212"/>
      <c r="O1" s="3212"/>
      <c r="P1" s="3212"/>
      <c r="Q1" s="3212"/>
      <c r="R1" s="3212"/>
      <c r="S1" s="3212"/>
      <c r="T1" s="3212"/>
      <c r="U1" s="3212"/>
      <c r="V1" s="3212"/>
      <c r="W1" s="3212"/>
      <c r="X1" s="3212"/>
      <c r="Y1" s="3213"/>
    </row>
    <row r="2" spans="1:25" s="28" customFormat="1" ht="39.75" customHeight="1" thickBot="1">
      <c r="A2" s="3201" t="s">
        <v>41</v>
      </c>
      <c r="B2" s="3119" t="s">
        <v>42</v>
      </c>
      <c r="C2" s="3120" t="s">
        <v>109</v>
      </c>
      <c r="D2" s="3214"/>
      <c r="E2" s="3214"/>
      <c r="F2" s="3215"/>
      <c r="G2" s="3123" t="s">
        <v>43</v>
      </c>
      <c r="H2" s="3126" t="s">
        <v>44</v>
      </c>
      <c r="I2" s="3126"/>
      <c r="J2" s="3126"/>
      <c r="K2" s="3126"/>
      <c r="L2" s="3126"/>
      <c r="M2" s="29"/>
      <c r="N2" s="3223" t="s">
        <v>45</v>
      </c>
      <c r="O2" s="3224"/>
      <c r="P2" s="3224"/>
      <c r="Q2" s="3224"/>
      <c r="R2" s="3224"/>
      <c r="S2" s="3224"/>
      <c r="T2" s="3224"/>
      <c r="U2" s="3224"/>
      <c r="V2" s="3224"/>
      <c r="W2" s="3224"/>
      <c r="X2" s="3224"/>
      <c r="Y2" s="3225"/>
    </row>
    <row r="3" spans="1:25" s="28" customFormat="1" ht="12.75" customHeight="1" thickBot="1">
      <c r="A3" s="3201"/>
      <c r="B3" s="3119"/>
      <c r="C3" s="3109" t="s">
        <v>110</v>
      </c>
      <c r="D3" s="3109" t="s">
        <v>111</v>
      </c>
      <c r="E3" s="3110" t="s">
        <v>112</v>
      </c>
      <c r="F3" s="3218"/>
      <c r="G3" s="3236"/>
      <c r="H3" s="3097" t="s">
        <v>46</v>
      </c>
      <c r="I3" s="3098" t="s">
        <v>47</v>
      </c>
      <c r="J3" s="3098"/>
      <c r="K3" s="3098"/>
      <c r="L3" s="3098"/>
      <c r="M3" s="3099" t="s">
        <v>48</v>
      </c>
      <c r="N3" s="3209" t="s">
        <v>49</v>
      </c>
      <c r="O3" s="3209"/>
      <c r="P3" s="3209"/>
      <c r="Q3" s="3209" t="s">
        <v>50</v>
      </c>
      <c r="R3" s="3209"/>
      <c r="S3" s="3209"/>
      <c r="T3" s="3209" t="s">
        <v>51</v>
      </c>
      <c r="U3" s="3209"/>
      <c r="V3" s="3209"/>
      <c r="W3" s="3209" t="s">
        <v>52</v>
      </c>
      <c r="X3" s="3209"/>
      <c r="Y3" s="3209"/>
    </row>
    <row r="4" spans="1:25" s="28" customFormat="1" ht="32.25" customHeight="1" thickBot="1">
      <c r="A4" s="3201"/>
      <c r="B4" s="3119"/>
      <c r="C4" s="3216"/>
      <c r="D4" s="3216"/>
      <c r="E4" s="3219"/>
      <c r="F4" s="3220"/>
      <c r="G4" s="3236"/>
      <c r="H4" s="3097"/>
      <c r="I4" s="3100" t="s">
        <v>53</v>
      </c>
      <c r="J4" s="3100" t="s">
        <v>54</v>
      </c>
      <c r="K4" s="3100" t="s">
        <v>55</v>
      </c>
      <c r="L4" s="3100" t="s">
        <v>56</v>
      </c>
      <c r="M4" s="3099"/>
      <c r="N4" s="3209"/>
      <c r="O4" s="3209"/>
      <c r="P4" s="3209"/>
      <c r="Q4" s="3209"/>
      <c r="R4" s="3209"/>
      <c r="S4" s="3209"/>
      <c r="T4" s="3209"/>
      <c r="U4" s="3209"/>
      <c r="V4" s="3209"/>
      <c r="W4" s="3209"/>
      <c r="X4" s="3209"/>
      <c r="Y4" s="3209"/>
    </row>
    <row r="5" spans="1:25" s="28" customFormat="1" ht="19.5" thickBot="1">
      <c r="A5" s="3201"/>
      <c r="B5" s="3119"/>
      <c r="C5" s="3216"/>
      <c r="D5" s="3216"/>
      <c r="E5" s="3101" t="s">
        <v>113</v>
      </c>
      <c r="F5" s="3104" t="s">
        <v>114</v>
      </c>
      <c r="G5" s="3236"/>
      <c r="H5" s="3097"/>
      <c r="I5" s="3100"/>
      <c r="J5" s="3100"/>
      <c r="K5" s="3100"/>
      <c r="L5" s="3100"/>
      <c r="M5" s="3099"/>
      <c r="N5" s="30">
        <v>1</v>
      </c>
      <c r="O5" s="31">
        <v>2</v>
      </c>
      <c r="P5" s="32">
        <v>3</v>
      </c>
      <c r="Q5" s="33">
        <v>4</v>
      </c>
      <c r="R5" s="31">
        <v>5</v>
      </c>
      <c r="S5" s="32">
        <v>6</v>
      </c>
      <c r="T5" s="33">
        <v>7</v>
      </c>
      <c r="U5" s="31">
        <v>8</v>
      </c>
      <c r="V5" s="32">
        <v>9</v>
      </c>
      <c r="W5" s="33">
        <v>10</v>
      </c>
      <c r="X5" s="31">
        <v>11</v>
      </c>
      <c r="Y5" s="32">
        <v>12</v>
      </c>
    </row>
    <row r="6" spans="1:25" s="28" customFormat="1" ht="19.5" thickBot="1">
      <c r="A6" s="3201"/>
      <c r="B6" s="3119"/>
      <c r="C6" s="3216"/>
      <c r="D6" s="3216"/>
      <c r="E6" s="3216"/>
      <c r="F6" s="3105"/>
      <c r="G6" s="3236"/>
      <c r="H6" s="3097"/>
      <c r="I6" s="3100"/>
      <c r="J6" s="3100"/>
      <c r="K6" s="3100"/>
      <c r="L6" s="3100"/>
      <c r="M6" s="3099"/>
      <c r="N6" s="3209" t="s">
        <v>57</v>
      </c>
      <c r="O6" s="3209"/>
      <c r="P6" s="3209"/>
      <c r="Q6" s="3209"/>
      <c r="R6" s="3209"/>
      <c r="S6" s="3209"/>
      <c r="T6" s="3209"/>
      <c r="U6" s="3209"/>
      <c r="V6" s="3209"/>
      <c r="W6" s="3209"/>
      <c r="X6" s="3209"/>
      <c r="Y6" s="3209"/>
    </row>
    <row r="7" spans="1:25" s="28" customFormat="1" ht="18.75">
      <c r="A7" s="3201"/>
      <c r="B7" s="3119"/>
      <c r="C7" s="3217"/>
      <c r="D7" s="3217"/>
      <c r="E7" s="3217"/>
      <c r="F7" s="3106"/>
      <c r="G7" s="3237"/>
      <c r="H7" s="3097"/>
      <c r="I7" s="3100"/>
      <c r="J7" s="3100"/>
      <c r="K7" s="3100"/>
      <c r="L7" s="3100"/>
      <c r="M7" s="3099"/>
      <c r="N7" s="30">
        <v>15</v>
      </c>
      <c r="O7" s="31">
        <v>9</v>
      </c>
      <c r="P7" s="32">
        <v>9</v>
      </c>
      <c r="Q7" s="33">
        <v>15</v>
      </c>
      <c r="R7" s="31">
        <v>9</v>
      </c>
      <c r="S7" s="32">
        <v>8</v>
      </c>
      <c r="T7" s="33">
        <v>15</v>
      </c>
      <c r="U7" s="31">
        <v>9</v>
      </c>
      <c r="V7" s="32">
        <v>9</v>
      </c>
      <c r="W7" s="33">
        <v>15</v>
      </c>
      <c r="X7" s="31">
        <v>9</v>
      </c>
      <c r="Y7" s="32">
        <v>8</v>
      </c>
    </row>
    <row r="8" spans="1:25" s="28" customFormat="1" ht="19.5" thickBot="1">
      <c r="A8" s="34">
        <v>1</v>
      </c>
      <c r="B8" s="35">
        <v>2</v>
      </c>
      <c r="C8" s="36">
        <v>3</v>
      </c>
      <c r="D8" s="36">
        <v>4</v>
      </c>
      <c r="E8" s="257">
        <v>5</v>
      </c>
      <c r="F8" s="37">
        <v>6</v>
      </c>
      <c r="G8" s="38">
        <v>7</v>
      </c>
      <c r="H8" s="39">
        <v>8</v>
      </c>
      <c r="I8" s="36">
        <v>9</v>
      </c>
      <c r="J8" s="36">
        <v>10</v>
      </c>
      <c r="K8" s="36">
        <v>11</v>
      </c>
      <c r="L8" s="36">
        <v>12</v>
      </c>
      <c r="M8" s="37">
        <v>13</v>
      </c>
      <c r="N8" s="40">
        <v>14</v>
      </c>
      <c r="O8" s="41">
        <v>15</v>
      </c>
      <c r="P8" s="43">
        <v>16</v>
      </c>
      <c r="Q8" s="42">
        <v>17</v>
      </c>
      <c r="R8" s="41">
        <v>18</v>
      </c>
      <c r="S8" s="43">
        <v>19</v>
      </c>
      <c r="T8" s="42">
        <v>21</v>
      </c>
      <c r="U8" s="41">
        <v>22</v>
      </c>
      <c r="V8" s="43">
        <v>23</v>
      </c>
      <c r="W8" s="42">
        <v>24</v>
      </c>
      <c r="X8" s="41">
        <v>25</v>
      </c>
      <c r="Y8" s="43">
        <v>26</v>
      </c>
    </row>
    <row r="9" spans="1:25" s="28" customFormat="1" ht="23.25" customHeight="1" thickBot="1">
      <c r="A9" s="3207" t="s">
        <v>155</v>
      </c>
      <c r="B9" s="3207"/>
      <c r="C9" s="3207"/>
      <c r="D9" s="3207"/>
      <c r="E9" s="3207"/>
      <c r="F9" s="3207"/>
      <c r="G9" s="3207"/>
      <c r="H9" s="3207"/>
      <c r="I9" s="3207"/>
      <c r="J9" s="3207"/>
      <c r="K9" s="3207"/>
      <c r="L9" s="3207"/>
      <c r="M9" s="3207"/>
      <c r="N9" s="3208"/>
      <c r="O9" s="3208"/>
      <c r="P9" s="3208"/>
      <c r="Q9" s="3208"/>
      <c r="R9" s="3208"/>
      <c r="S9" s="3208"/>
      <c r="T9" s="3208"/>
      <c r="U9" s="3208"/>
      <c r="V9" s="3208"/>
      <c r="W9" s="3208"/>
      <c r="X9" s="3208"/>
      <c r="Y9" s="3208"/>
    </row>
    <row r="10" spans="1:25" s="28" customFormat="1" ht="21.75" customHeight="1" thickBot="1">
      <c r="A10" s="3283" t="s">
        <v>108</v>
      </c>
      <c r="B10" s="3284"/>
      <c r="C10" s="3284"/>
      <c r="D10" s="3284"/>
      <c r="E10" s="3284"/>
      <c r="F10" s="3284"/>
      <c r="G10" s="3284"/>
      <c r="H10" s="3284"/>
      <c r="I10" s="3284"/>
      <c r="J10" s="3284"/>
      <c r="K10" s="3284"/>
      <c r="L10" s="3284"/>
      <c r="M10" s="3284"/>
      <c r="N10" s="3285"/>
      <c r="O10" s="3285"/>
      <c r="P10" s="3285"/>
      <c r="Q10" s="3285"/>
      <c r="R10" s="3285"/>
      <c r="S10" s="3285"/>
      <c r="T10" s="3285"/>
      <c r="U10" s="3285"/>
      <c r="V10" s="3285"/>
      <c r="W10" s="3285"/>
      <c r="X10" s="3285"/>
      <c r="Y10" s="3286"/>
    </row>
    <row r="11" spans="1:28" s="28" customFormat="1" ht="24" customHeight="1">
      <c r="A11" s="258" t="s">
        <v>115</v>
      </c>
      <c r="B11" s="295" t="s">
        <v>203</v>
      </c>
      <c r="C11" s="296" t="s">
        <v>58</v>
      </c>
      <c r="D11" s="44"/>
      <c r="E11" s="265"/>
      <c r="F11" s="297"/>
      <c r="G11" s="308">
        <f>G12+G14</f>
        <v>6.5</v>
      </c>
      <c r="H11" s="306">
        <f>G11*30</f>
        <v>195</v>
      </c>
      <c r="I11" s="45"/>
      <c r="J11" s="45"/>
      <c r="K11" s="45"/>
      <c r="L11" s="45"/>
      <c r="M11" s="46"/>
      <c r="N11" s="304"/>
      <c r="O11" s="282"/>
      <c r="P11" s="342"/>
      <c r="Q11" s="283"/>
      <c r="R11" s="284"/>
      <c r="S11" s="284"/>
      <c r="T11" s="283"/>
      <c r="U11" s="284"/>
      <c r="V11" s="285"/>
      <c r="W11" s="283"/>
      <c r="X11" s="284"/>
      <c r="Y11" s="285"/>
      <c r="AA11" s="28" t="s">
        <v>49</v>
      </c>
      <c r="AB11" s="758">
        <f>G18+G22+G24</f>
        <v>7</v>
      </c>
    </row>
    <row r="12" spans="1:28" s="28" customFormat="1" ht="24" customHeight="1">
      <c r="A12" s="259"/>
      <c r="B12" s="288" t="s">
        <v>70</v>
      </c>
      <c r="C12" s="85"/>
      <c r="D12" s="79"/>
      <c r="E12" s="49"/>
      <c r="F12" s="87"/>
      <c r="G12" s="309">
        <v>5</v>
      </c>
      <c r="H12" s="281">
        <f>G12*30</f>
        <v>150</v>
      </c>
      <c r="I12" s="289"/>
      <c r="J12" s="289"/>
      <c r="K12" s="289"/>
      <c r="L12" s="289"/>
      <c r="M12" s="298"/>
      <c r="N12" s="301"/>
      <c r="O12" s="52"/>
      <c r="P12" s="54"/>
      <c r="Q12" s="341"/>
      <c r="R12" s="287"/>
      <c r="S12" s="287"/>
      <c r="T12" s="283"/>
      <c r="U12" s="284"/>
      <c r="V12" s="285"/>
      <c r="W12" s="283"/>
      <c r="X12" s="284"/>
      <c r="Y12" s="285"/>
      <c r="AA12" s="28" t="s">
        <v>50</v>
      </c>
      <c r="AB12" s="758">
        <f>G14</f>
        <v>1.5</v>
      </c>
    </row>
    <row r="13" spans="1:25" s="28" customFormat="1" ht="24" customHeight="1">
      <c r="A13" s="259"/>
      <c r="B13" s="364" t="s">
        <v>64</v>
      </c>
      <c r="C13" s="85"/>
      <c r="D13" s="79"/>
      <c r="E13" s="49"/>
      <c r="F13" s="87"/>
      <c r="G13" s="309"/>
      <c r="H13" s="281"/>
      <c r="I13" s="290"/>
      <c r="J13" s="290"/>
      <c r="K13" s="290"/>
      <c r="L13" s="290"/>
      <c r="M13" s="299"/>
      <c r="N13" s="645" t="s">
        <v>65</v>
      </c>
      <c r="O13" s="645" t="s">
        <v>65</v>
      </c>
      <c r="P13" s="645" t="s">
        <v>65</v>
      </c>
      <c r="Q13" s="645" t="s">
        <v>65</v>
      </c>
      <c r="R13" s="645" t="s">
        <v>65</v>
      </c>
      <c r="S13" s="287"/>
      <c r="T13" s="283"/>
      <c r="U13" s="284"/>
      <c r="V13" s="285"/>
      <c r="W13" s="283"/>
      <c r="X13" s="284"/>
      <c r="Y13" s="285"/>
    </row>
    <row r="14" spans="1:25" s="28" customFormat="1" ht="24" customHeight="1">
      <c r="A14" s="259"/>
      <c r="B14" s="364" t="s">
        <v>71</v>
      </c>
      <c r="C14" s="85"/>
      <c r="D14" s="79">
        <v>6</v>
      </c>
      <c r="E14" s="49"/>
      <c r="F14" s="87"/>
      <c r="G14" s="309">
        <v>1.5</v>
      </c>
      <c r="H14" s="281">
        <f>G14*30</f>
        <v>45</v>
      </c>
      <c r="I14" s="290">
        <f>SUM(J14:L14)</f>
        <v>16</v>
      </c>
      <c r="J14" s="290"/>
      <c r="K14" s="290"/>
      <c r="L14" s="290">
        <v>16</v>
      </c>
      <c r="M14" s="299">
        <f>H14-I14</f>
        <v>29</v>
      </c>
      <c r="N14" s="301"/>
      <c r="O14" s="52"/>
      <c r="P14" s="54"/>
      <c r="Q14" s="341"/>
      <c r="R14" s="287"/>
      <c r="S14" s="287">
        <v>2</v>
      </c>
      <c r="T14" s="283"/>
      <c r="U14" s="284"/>
      <c r="V14" s="285"/>
      <c r="W14" s="283"/>
      <c r="X14" s="284"/>
      <c r="Y14" s="285"/>
    </row>
    <row r="15" spans="1:25" s="28" customFormat="1" ht="22.5" customHeight="1">
      <c r="A15" s="47" t="s">
        <v>116</v>
      </c>
      <c r="B15" s="120" t="s">
        <v>60</v>
      </c>
      <c r="C15" s="85" t="s">
        <v>58</v>
      </c>
      <c r="D15" s="48"/>
      <c r="E15" s="49"/>
      <c r="F15" s="87"/>
      <c r="G15" s="310">
        <v>4.5</v>
      </c>
      <c r="H15" s="281">
        <f>G15*30</f>
        <v>135</v>
      </c>
      <c r="I15" s="50"/>
      <c r="J15" s="50"/>
      <c r="K15" s="50"/>
      <c r="L15" s="50"/>
      <c r="M15" s="51"/>
      <c r="N15" s="302"/>
      <c r="O15" s="52"/>
      <c r="P15" s="54"/>
      <c r="Q15" s="78"/>
      <c r="R15" s="52"/>
      <c r="S15" s="52"/>
      <c r="T15" s="55"/>
      <c r="U15" s="56"/>
      <c r="V15" s="57"/>
      <c r="W15" s="58"/>
      <c r="X15" s="56"/>
      <c r="Y15" s="57"/>
    </row>
    <row r="16" spans="1:25" s="28" customFormat="1" ht="22.5" customHeight="1">
      <c r="A16" s="47" t="s">
        <v>117</v>
      </c>
      <c r="B16" s="168" t="s">
        <v>62</v>
      </c>
      <c r="C16" s="85"/>
      <c r="D16" s="59"/>
      <c r="E16" s="60"/>
      <c r="F16" s="291"/>
      <c r="G16" s="309">
        <v>3</v>
      </c>
      <c r="H16" s="281">
        <f aca="true" t="shared" si="0" ref="H16:H23">G16*30</f>
        <v>90</v>
      </c>
      <c r="I16" s="61"/>
      <c r="J16" s="62"/>
      <c r="K16" s="62"/>
      <c r="L16" s="62"/>
      <c r="M16" s="63"/>
      <c r="N16" s="301"/>
      <c r="O16" s="52"/>
      <c r="P16" s="54"/>
      <c r="Q16" s="78"/>
      <c r="R16" s="52"/>
      <c r="S16" s="52"/>
      <c r="T16" s="55"/>
      <c r="U16" s="56"/>
      <c r="V16" s="57"/>
      <c r="W16" s="58"/>
      <c r="X16" s="56"/>
      <c r="Y16" s="57"/>
    </row>
    <row r="17" spans="1:25" s="28" customFormat="1" ht="20.25" customHeight="1">
      <c r="A17" s="47"/>
      <c r="B17" s="86" t="s">
        <v>63</v>
      </c>
      <c r="C17" s="292"/>
      <c r="D17" s="64"/>
      <c r="E17" s="49"/>
      <c r="F17" s="291"/>
      <c r="G17" s="310">
        <v>2</v>
      </c>
      <c r="H17" s="281">
        <f t="shared" si="0"/>
        <v>60</v>
      </c>
      <c r="I17" s="61"/>
      <c r="J17" s="65"/>
      <c r="K17" s="65"/>
      <c r="L17" s="65"/>
      <c r="M17" s="66"/>
      <c r="N17" s="301"/>
      <c r="O17" s="52"/>
      <c r="P17" s="54"/>
      <c r="Q17" s="78"/>
      <c r="R17" s="52"/>
      <c r="S17" s="52"/>
      <c r="T17" s="55"/>
      <c r="U17" s="56"/>
      <c r="V17" s="57"/>
      <c r="W17" s="58"/>
      <c r="X17" s="56"/>
      <c r="Y17" s="57"/>
    </row>
    <row r="18" spans="1:25" s="28" customFormat="1" ht="20.25" customHeight="1">
      <c r="A18" s="47" t="s">
        <v>118</v>
      </c>
      <c r="B18" s="268" t="s">
        <v>64</v>
      </c>
      <c r="C18" s="74"/>
      <c r="D18" s="67">
        <v>2</v>
      </c>
      <c r="E18" s="68"/>
      <c r="F18" s="293"/>
      <c r="G18" s="309">
        <v>1</v>
      </c>
      <c r="H18" s="281">
        <f t="shared" si="0"/>
        <v>30</v>
      </c>
      <c r="I18" s="61">
        <v>10</v>
      </c>
      <c r="J18" s="69">
        <v>10</v>
      </c>
      <c r="K18" s="69"/>
      <c r="L18" s="69"/>
      <c r="M18" s="70">
        <f>H18-I18</f>
        <v>20</v>
      </c>
      <c r="N18" s="301"/>
      <c r="O18" s="68">
        <v>1</v>
      </c>
      <c r="P18" s="343"/>
      <c r="Q18" s="78"/>
      <c r="R18" s="52"/>
      <c r="S18" s="52"/>
      <c r="T18" s="55" t="s">
        <v>65</v>
      </c>
      <c r="U18" s="56" t="s">
        <v>65</v>
      </c>
      <c r="V18" s="57" t="s">
        <v>65</v>
      </c>
      <c r="W18" s="58" t="s">
        <v>65</v>
      </c>
      <c r="X18" s="56" t="s">
        <v>65</v>
      </c>
      <c r="Y18" s="57" t="s">
        <v>65</v>
      </c>
    </row>
    <row r="19" spans="1:25" s="28" customFormat="1" ht="19.5" customHeight="1">
      <c r="A19" s="49" t="s">
        <v>119</v>
      </c>
      <c r="B19" s="86" t="s">
        <v>66</v>
      </c>
      <c r="C19" s="85" t="s">
        <v>58</v>
      </c>
      <c r="D19" s="48"/>
      <c r="E19" s="68"/>
      <c r="F19" s="293"/>
      <c r="G19" s="811">
        <v>4</v>
      </c>
      <c r="H19" s="281">
        <f t="shared" si="0"/>
        <v>120</v>
      </c>
      <c r="I19" s="73"/>
      <c r="J19" s="73"/>
      <c r="K19" s="61"/>
      <c r="L19" s="74"/>
      <c r="M19" s="75"/>
      <c r="N19" s="303"/>
      <c r="O19" s="77"/>
      <c r="P19" s="316"/>
      <c r="Q19" s="313"/>
      <c r="R19" s="52"/>
      <c r="S19" s="52"/>
      <c r="T19" s="78"/>
      <c r="U19" s="52"/>
      <c r="V19" s="54"/>
      <c r="W19" s="78"/>
      <c r="X19" s="52"/>
      <c r="Y19" s="54"/>
    </row>
    <row r="20" spans="1:25" s="28" customFormat="1" ht="18.75" customHeight="1">
      <c r="A20" s="259" t="s">
        <v>120</v>
      </c>
      <c r="B20" s="168" t="s">
        <v>67</v>
      </c>
      <c r="C20" s="48"/>
      <c r="D20" s="79"/>
      <c r="E20" s="80"/>
      <c r="F20" s="88"/>
      <c r="G20" s="812">
        <v>4.5</v>
      </c>
      <c r="H20" s="281">
        <f t="shared" si="0"/>
        <v>135</v>
      </c>
      <c r="I20" s="61"/>
      <c r="J20" s="62"/>
      <c r="K20" s="62"/>
      <c r="L20" s="62"/>
      <c r="M20" s="63"/>
      <c r="N20" s="303"/>
      <c r="O20" s="61"/>
      <c r="P20" s="71"/>
      <c r="Q20" s="307"/>
      <c r="R20" s="83"/>
      <c r="S20" s="52"/>
      <c r="T20" s="78"/>
      <c r="U20" s="52"/>
      <c r="V20" s="54"/>
      <c r="W20" s="78"/>
      <c r="X20" s="52"/>
      <c r="Y20" s="54"/>
    </row>
    <row r="21" spans="1:25" s="28" customFormat="1" ht="18" customHeight="1">
      <c r="A21" s="259"/>
      <c r="B21" s="86" t="s">
        <v>63</v>
      </c>
      <c r="C21" s="48"/>
      <c r="D21" s="79"/>
      <c r="E21" s="84"/>
      <c r="F21" s="294"/>
      <c r="G21" s="812">
        <v>3</v>
      </c>
      <c r="H21" s="281">
        <f t="shared" si="0"/>
        <v>90</v>
      </c>
      <c r="I21" s="61"/>
      <c r="J21" s="62"/>
      <c r="K21" s="62"/>
      <c r="L21" s="62"/>
      <c r="M21" s="63"/>
      <c r="N21" s="303"/>
      <c r="O21" s="61"/>
      <c r="P21" s="71"/>
      <c r="Q21" s="307"/>
      <c r="R21" s="53"/>
      <c r="S21" s="52"/>
      <c r="T21" s="78"/>
      <c r="U21" s="52"/>
      <c r="V21" s="54"/>
      <c r="W21" s="78"/>
      <c r="X21" s="52"/>
      <c r="Y21" s="54"/>
    </row>
    <row r="22" spans="1:25" s="28" customFormat="1" ht="18" customHeight="1">
      <c r="A22" s="816" t="s">
        <v>121</v>
      </c>
      <c r="B22" s="817" t="s">
        <v>64</v>
      </c>
      <c r="C22" s="473">
        <v>1</v>
      </c>
      <c r="D22" s="818"/>
      <c r="E22" s="819"/>
      <c r="F22" s="820"/>
      <c r="G22" s="821">
        <v>1.5</v>
      </c>
      <c r="H22" s="822">
        <f t="shared" si="0"/>
        <v>45</v>
      </c>
      <c r="I22" s="696">
        <v>15</v>
      </c>
      <c r="J22" s="696">
        <v>15</v>
      </c>
      <c r="K22" s="696"/>
      <c r="L22" s="696"/>
      <c r="M22" s="823">
        <f>H22-I22</f>
        <v>30</v>
      </c>
      <c r="N22" s="824">
        <v>1</v>
      </c>
      <c r="O22" s="696"/>
      <c r="P22" s="825"/>
      <c r="Q22" s="826"/>
      <c r="R22" s="827"/>
      <c r="S22" s="828"/>
      <c r="T22" s="78"/>
      <c r="U22" s="52"/>
      <c r="V22" s="54"/>
      <c r="W22" s="78"/>
      <c r="X22" s="52"/>
      <c r="Y22" s="54"/>
    </row>
    <row r="23" spans="1:25" s="28" customFormat="1" ht="18" customHeight="1" thickBot="1">
      <c r="A23" s="829" t="s">
        <v>122</v>
      </c>
      <c r="B23" s="830" t="s">
        <v>232</v>
      </c>
      <c r="C23" s="831" t="s">
        <v>233</v>
      </c>
      <c r="D23" s="832"/>
      <c r="E23" s="833"/>
      <c r="F23" s="834"/>
      <c r="G23" s="835">
        <v>3.5</v>
      </c>
      <c r="H23" s="822">
        <f t="shared" si="0"/>
        <v>105</v>
      </c>
      <c r="I23" s="836"/>
      <c r="J23" s="836"/>
      <c r="K23" s="836"/>
      <c r="L23" s="836"/>
      <c r="M23" s="837"/>
      <c r="N23" s="838"/>
      <c r="O23" s="836"/>
      <c r="P23" s="836"/>
      <c r="Q23" s="838"/>
      <c r="R23" s="839"/>
      <c r="S23" s="840"/>
      <c r="T23" s="814"/>
      <c r="U23" s="282"/>
      <c r="V23" s="815"/>
      <c r="W23" s="814"/>
      <c r="X23" s="282"/>
      <c r="Y23" s="815"/>
    </row>
    <row r="24" spans="1:25" s="28" customFormat="1" ht="21.75" customHeight="1" thickBot="1">
      <c r="A24" s="258" t="s">
        <v>122</v>
      </c>
      <c r="B24" s="719" t="s">
        <v>68</v>
      </c>
      <c r="C24" s="720"/>
      <c r="D24" s="721" t="s">
        <v>218</v>
      </c>
      <c r="E24" s="721"/>
      <c r="F24" s="722"/>
      <c r="G24" s="813">
        <v>4.5</v>
      </c>
      <c r="H24" s="723">
        <f>G24*30</f>
        <v>135</v>
      </c>
      <c r="I24" s="724">
        <v>60</v>
      </c>
      <c r="J24" s="721"/>
      <c r="K24" s="721"/>
      <c r="L24" s="725">
        <v>60</v>
      </c>
      <c r="M24" s="722">
        <f>H24-I24</f>
        <v>75</v>
      </c>
      <c r="N24" s="720" t="s">
        <v>219</v>
      </c>
      <c r="O24" s="720" t="s">
        <v>219</v>
      </c>
      <c r="P24" s="720" t="s">
        <v>219</v>
      </c>
      <c r="Q24" s="720"/>
      <c r="R24" s="721"/>
      <c r="S24" s="722"/>
      <c r="T24" s="91"/>
      <c r="U24" s="92"/>
      <c r="V24" s="93"/>
      <c r="W24" s="91"/>
      <c r="X24" s="92"/>
      <c r="Y24" s="94"/>
    </row>
    <row r="25" spans="1:25" s="28" customFormat="1" ht="19.5" thickBot="1">
      <c r="A25" s="744"/>
      <c r="B25" s="745" t="s">
        <v>68</v>
      </c>
      <c r="C25" s="727"/>
      <c r="D25" s="728" t="s">
        <v>220</v>
      </c>
      <c r="E25" s="728"/>
      <c r="F25" s="726"/>
      <c r="G25" s="729"/>
      <c r="H25" s="730"/>
      <c r="I25" s="731"/>
      <c r="J25" s="728"/>
      <c r="K25" s="728"/>
      <c r="L25" s="732"/>
      <c r="M25" s="726"/>
      <c r="N25" s="727"/>
      <c r="O25" s="721"/>
      <c r="P25" s="726"/>
      <c r="Q25" s="720" t="s">
        <v>221</v>
      </c>
      <c r="R25" s="720" t="s">
        <v>221</v>
      </c>
      <c r="S25" s="720" t="s">
        <v>221</v>
      </c>
      <c r="T25" s="643"/>
      <c r="U25" s="644"/>
      <c r="V25" s="93"/>
      <c r="W25" s="643"/>
      <c r="X25" s="644"/>
      <c r="Y25" s="94"/>
    </row>
    <row r="26" spans="1:25" s="28" customFormat="1" ht="19.5" thickBot="1">
      <c r="A26" s="3268" t="s">
        <v>222</v>
      </c>
      <c r="B26" s="3269"/>
      <c r="C26" s="733"/>
      <c r="D26" s="733"/>
      <c r="E26" s="733"/>
      <c r="F26" s="733"/>
      <c r="G26" s="734"/>
      <c r="H26" s="733"/>
      <c r="I26" s="735"/>
      <c r="J26" s="733"/>
      <c r="K26" s="733"/>
      <c r="L26" s="735"/>
      <c r="M26" s="733"/>
      <c r="N26" s="733"/>
      <c r="O26" s="733"/>
      <c r="P26" s="733"/>
      <c r="Q26" s="733"/>
      <c r="R26" s="733"/>
      <c r="S26" s="733"/>
      <c r="T26" s="643"/>
      <c r="U26" s="644"/>
      <c r="V26" s="93"/>
      <c r="W26" s="643"/>
      <c r="X26" s="644"/>
      <c r="Y26" s="94"/>
    </row>
    <row r="27" spans="1:25" s="28" customFormat="1" ht="18.75" customHeight="1" thickBot="1">
      <c r="A27" s="3270"/>
      <c r="B27" s="3271"/>
      <c r="C27" s="468"/>
      <c r="D27" s="466"/>
      <c r="E27" s="466"/>
      <c r="F27" s="466"/>
      <c r="G27" s="467"/>
      <c r="H27" s="468"/>
      <c r="I27" s="466"/>
      <c r="J27" s="466"/>
      <c r="K27" s="466"/>
      <c r="L27" s="466"/>
      <c r="M27" s="469"/>
      <c r="N27" s="470"/>
      <c r="O27" s="466"/>
      <c r="P27" s="467"/>
      <c r="Q27" s="468"/>
      <c r="R27" s="466"/>
      <c r="S27" s="466"/>
      <c r="T27" s="95"/>
      <c r="U27" s="96"/>
      <c r="V27" s="97"/>
      <c r="W27" s="95"/>
      <c r="X27" s="96"/>
      <c r="Y27" s="97"/>
    </row>
    <row r="28" spans="1:25" s="28" customFormat="1" ht="18.75" customHeight="1" thickBot="1">
      <c r="A28" s="3221" t="s">
        <v>123</v>
      </c>
      <c r="B28" s="3222"/>
      <c r="C28" s="650"/>
      <c r="D28" s="650"/>
      <c r="E28" s="650"/>
      <c r="F28" s="650"/>
      <c r="G28" s="651">
        <f>G11+G15+G16+G19+G20+G24+G23</f>
        <v>30.5</v>
      </c>
      <c r="H28" s="652">
        <f>H11+H15+H16+H19+H20+H24</f>
        <v>810</v>
      </c>
      <c r="I28" s="652">
        <f>I14+I18+I22+I24</f>
        <v>101</v>
      </c>
      <c r="J28" s="652">
        <f>J14+J18+J22+J24</f>
        <v>25</v>
      </c>
      <c r="K28" s="652"/>
      <c r="L28" s="652">
        <f>L14+L18+L22+L24</f>
        <v>76</v>
      </c>
      <c r="M28" s="652">
        <f>M14+M18+M22+M24</f>
        <v>154</v>
      </c>
      <c r="N28" s="649">
        <v>3</v>
      </c>
      <c r="O28" s="649">
        <v>3</v>
      </c>
      <c r="P28" s="649">
        <v>2</v>
      </c>
      <c r="Q28" s="649">
        <v>0</v>
      </c>
      <c r="R28" s="649">
        <v>0</v>
      </c>
      <c r="S28" s="653">
        <v>2</v>
      </c>
      <c r="T28" s="262"/>
      <c r="U28" s="263"/>
      <c r="V28" s="264"/>
      <c r="W28" s="262"/>
      <c r="X28" s="263"/>
      <c r="Y28" s="264"/>
    </row>
    <row r="29" spans="1:25" s="28" customFormat="1" ht="18" customHeight="1" thickBot="1">
      <c r="A29" s="3267" t="s">
        <v>124</v>
      </c>
      <c r="B29" s="3267"/>
      <c r="C29" s="647"/>
      <c r="D29" s="647"/>
      <c r="E29" s="647"/>
      <c r="F29" s="647"/>
      <c r="G29" s="648">
        <f>G14+G18+G22+G24</f>
        <v>8.5</v>
      </c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7"/>
      <c r="S29" s="647"/>
      <c r="T29" s="98"/>
      <c r="U29" s="99"/>
      <c r="V29" s="100"/>
      <c r="W29" s="98"/>
      <c r="X29" s="99"/>
      <c r="Y29" s="100"/>
    </row>
    <row r="30" spans="1:25" s="28" customFormat="1" ht="18" customHeight="1" thickBot="1">
      <c r="A30" s="3250" t="s">
        <v>143</v>
      </c>
      <c r="B30" s="3250"/>
      <c r="C30" s="707"/>
      <c r="D30" s="707"/>
      <c r="E30" s="707"/>
      <c r="F30" s="707"/>
      <c r="G30" s="708">
        <f>G12++G15+G17+G19+G21+G23</f>
        <v>22</v>
      </c>
      <c r="H30" s="706"/>
      <c r="I30" s="706"/>
      <c r="J30" s="706"/>
      <c r="K30" s="706"/>
      <c r="L30" s="706"/>
      <c r="M30" s="706"/>
      <c r="N30" s="706"/>
      <c r="O30" s="706"/>
      <c r="P30" s="706"/>
      <c r="Q30" s="706"/>
      <c r="R30" s="707"/>
      <c r="S30" s="707"/>
      <c r="T30" s="260"/>
      <c r="U30" s="260"/>
      <c r="V30" s="261"/>
      <c r="W30" s="260"/>
      <c r="X30" s="260"/>
      <c r="Y30" s="261"/>
    </row>
    <row r="31" spans="1:25" s="28" customFormat="1" ht="22.5" customHeight="1" thickBot="1">
      <c r="A31" s="3272" t="s">
        <v>156</v>
      </c>
      <c r="B31" s="3273"/>
      <c r="C31" s="3273"/>
      <c r="D31" s="3273"/>
      <c r="E31" s="3273"/>
      <c r="F31" s="3273"/>
      <c r="G31" s="3273"/>
      <c r="H31" s="3273"/>
      <c r="I31" s="3273"/>
      <c r="J31" s="3273"/>
      <c r="K31" s="3273"/>
      <c r="L31" s="3273"/>
      <c r="M31" s="3273"/>
      <c r="N31" s="3273"/>
      <c r="O31" s="3273"/>
      <c r="P31" s="3273"/>
      <c r="Q31" s="3273"/>
      <c r="R31" s="3273"/>
      <c r="S31" s="3274"/>
      <c r="T31" s="3275"/>
      <c r="U31" s="3275"/>
      <c r="V31" s="3275"/>
      <c r="W31" s="3235"/>
      <c r="X31" s="3235"/>
      <c r="Y31" s="3235"/>
    </row>
    <row r="32" spans="1:25" s="28" customFormat="1" ht="15.75" customHeight="1">
      <c r="A32" s="710" t="s">
        <v>125</v>
      </c>
      <c r="B32" s="736" t="s">
        <v>215</v>
      </c>
      <c r="C32" s="711"/>
      <c r="D32" s="711"/>
      <c r="E32" s="711"/>
      <c r="F32" s="711"/>
      <c r="G32" s="841">
        <v>3</v>
      </c>
      <c r="H32" s="712">
        <f>G32*30</f>
        <v>90</v>
      </c>
      <c r="I32" s="713"/>
      <c r="J32" s="711"/>
      <c r="K32" s="711"/>
      <c r="L32" s="711"/>
      <c r="M32" s="711"/>
      <c r="N32" s="711"/>
      <c r="O32" s="709"/>
      <c r="P32" s="709"/>
      <c r="Q32" s="709"/>
      <c r="R32" s="709"/>
      <c r="S32" s="709"/>
      <c r="T32" s="237"/>
      <c r="U32" s="237"/>
      <c r="V32" s="237"/>
      <c r="W32" s="237"/>
      <c r="X32" s="237"/>
      <c r="Y32" s="237"/>
    </row>
    <row r="33" spans="1:25" s="28" customFormat="1" ht="14.25" customHeight="1">
      <c r="A33" s="714"/>
      <c r="B33" s="86" t="s">
        <v>70</v>
      </c>
      <c r="C33" s="714"/>
      <c r="D33" s="714"/>
      <c r="E33" s="714"/>
      <c r="F33" s="714"/>
      <c r="G33" s="842">
        <v>2</v>
      </c>
      <c r="H33" s="712">
        <f>G33*30</f>
        <v>60</v>
      </c>
      <c r="I33" s="715"/>
      <c r="J33" s="714"/>
      <c r="K33" s="714"/>
      <c r="L33" s="714"/>
      <c r="M33" s="714"/>
      <c r="N33" s="714"/>
      <c r="O33" s="705"/>
      <c r="P33" s="705"/>
      <c r="Q33" s="705"/>
      <c r="R33" s="705"/>
      <c r="S33" s="705"/>
      <c r="T33" s="237"/>
      <c r="U33" s="237"/>
      <c r="V33" s="237"/>
      <c r="W33" s="237"/>
      <c r="X33" s="237"/>
      <c r="Y33" s="237"/>
    </row>
    <row r="34" spans="1:28" s="28" customFormat="1" ht="15" customHeight="1">
      <c r="A34" s="710" t="s">
        <v>178</v>
      </c>
      <c r="B34" s="268" t="s">
        <v>71</v>
      </c>
      <c r="C34" s="714"/>
      <c r="D34" s="716">
        <v>1</v>
      </c>
      <c r="E34" s="714"/>
      <c r="F34" s="714"/>
      <c r="G34" s="843">
        <v>1</v>
      </c>
      <c r="H34" s="713">
        <f>G34*30</f>
        <v>30</v>
      </c>
      <c r="I34" s="716">
        <f>J34+K34+L34</f>
        <v>14</v>
      </c>
      <c r="J34" s="716">
        <v>8</v>
      </c>
      <c r="K34" s="716"/>
      <c r="L34" s="716">
        <v>6</v>
      </c>
      <c r="M34" s="716">
        <f>H34-I34</f>
        <v>16</v>
      </c>
      <c r="N34" s="716">
        <v>1</v>
      </c>
      <c r="O34" s="705"/>
      <c r="P34" s="705"/>
      <c r="Q34" s="705"/>
      <c r="R34" s="705"/>
      <c r="S34" s="705"/>
      <c r="T34" s="237"/>
      <c r="U34" s="237"/>
      <c r="V34" s="237"/>
      <c r="W34" s="237"/>
      <c r="X34" s="237"/>
      <c r="Y34" s="237"/>
      <c r="AA34" s="28" t="s">
        <v>49</v>
      </c>
      <c r="AB34" s="758">
        <f>G34+G37+G41+G44+G53+G54+G55+G58+G61+G64</f>
        <v>42</v>
      </c>
    </row>
    <row r="35" spans="1:28" s="28" customFormat="1" ht="15.75">
      <c r="A35" s="265" t="s">
        <v>126</v>
      </c>
      <c r="B35" s="374" t="s">
        <v>158</v>
      </c>
      <c r="C35" s="107"/>
      <c r="D35" s="107"/>
      <c r="E35" s="107"/>
      <c r="F35" s="610"/>
      <c r="G35" s="844">
        <f>G36+G37</f>
        <v>15</v>
      </c>
      <c r="H35" s="311">
        <f aca="true" t="shared" si="1" ref="H35:H64">G35*30</f>
        <v>450</v>
      </c>
      <c r="I35" s="72"/>
      <c r="J35" s="102"/>
      <c r="K35" s="101"/>
      <c r="L35" s="101"/>
      <c r="M35" s="426"/>
      <c r="N35" s="704"/>
      <c r="O35" s="104"/>
      <c r="P35" s="103"/>
      <c r="Q35" s="312"/>
      <c r="R35" s="104"/>
      <c r="S35" s="104"/>
      <c r="T35" s="111"/>
      <c r="U35" s="89"/>
      <c r="V35" s="89"/>
      <c r="W35" s="119"/>
      <c r="AA35" s="28" t="s">
        <v>50</v>
      </c>
      <c r="AB35" s="758">
        <f>G49</f>
        <v>1.5</v>
      </c>
    </row>
    <row r="36" spans="1:28" s="28" customFormat="1" ht="15.75">
      <c r="A36" s="49"/>
      <c r="B36" s="120" t="s">
        <v>70</v>
      </c>
      <c r="C36" s="117"/>
      <c r="D36" s="117"/>
      <c r="E36" s="117"/>
      <c r="F36" s="118"/>
      <c r="G36" s="845">
        <v>7</v>
      </c>
      <c r="H36" s="311">
        <f t="shared" si="1"/>
        <v>210</v>
      </c>
      <c r="I36" s="68"/>
      <c r="J36" s="115"/>
      <c r="K36" s="116"/>
      <c r="L36" s="116"/>
      <c r="M36" s="317"/>
      <c r="N36" s="313"/>
      <c r="O36" s="89"/>
      <c r="P36" s="344"/>
      <c r="Q36" s="111"/>
      <c r="R36" s="89"/>
      <c r="S36" s="89"/>
      <c r="T36" s="111"/>
      <c r="U36" s="89"/>
      <c r="V36" s="89"/>
      <c r="W36" s="119"/>
      <c r="AB36" s="758">
        <f>SUM(AB34:AB35)</f>
        <v>43.5</v>
      </c>
    </row>
    <row r="37" spans="1:23" s="28" customFormat="1" ht="16.5" thickBot="1">
      <c r="A37" s="49" t="s">
        <v>216</v>
      </c>
      <c r="B37" s="267" t="s">
        <v>71</v>
      </c>
      <c r="C37" s="115" t="s">
        <v>72</v>
      </c>
      <c r="D37" s="115"/>
      <c r="E37" s="117"/>
      <c r="F37" s="118"/>
      <c r="G37" s="846">
        <v>8</v>
      </c>
      <c r="H37" s="109">
        <f t="shared" si="1"/>
        <v>240</v>
      </c>
      <c r="I37" s="61">
        <v>105</v>
      </c>
      <c r="J37" s="109">
        <v>45</v>
      </c>
      <c r="K37" s="110"/>
      <c r="L37" s="110">
        <v>60</v>
      </c>
      <c r="M37" s="77">
        <f>H37-I37</f>
        <v>135</v>
      </c>
      <c r="N37" s="77">
        <v>7</v>
      </c>
      <c r="O37" s="89"/>
      <c r="P37" s="344"/>
      <c r="Q37" s="111"/>
      <c r="R37" s="89"/>
      <c r="S37" s="89"/>
      <c r="T37" s="111"/>
      <c r="U37" s="89"/>
      <c r="V37" s="89"/>
      <c r="W37" s="119"/>
    </row>
    <row r="38" spans="1:25" s="28" customFormat="1" ht="18" customHeight="1">
      <c r="A38" s="265" t="s">
        <v>126</v>
      </c>
      <c r="B38" s="374" t="s">
        <v>153</v>
      </c>
      <c r="C38" s="102"/>
      <c r="D38" s="102"/>
      <c r="E38" s="101"/>
      <c r="F38" s="375"/>
      <c r="G38" s="844">
        <v>3</v>
      </c>
      <c r="H38" s="311">
        <f t="shared" si="1"/>
        <v>90</v>
      </c>
      <c r="I38" s="368"/>
      <c r="J38" s="102"/>
      <c r="K38" s="101"/>
      <c r="L38" s="101"/>
      <c r="M38" s="376"/>
      <c r="N38" s="312"/>
      <c r="O38" s="104"/>
      <c r="P38" s="103"/>
      <c r="Q38" s="312"/>
      <c r="R38" s="104"/>
      <c r="S38" s="103"/>
      <c r="T38" s="105"/>
      <c r="U38" s="106"/>
      <c r="V38" s="90"/>
      <c r="W38" s="105"/>
      <c r="X38" s="106"/>
      <c r="Y38" s="90"/>
    </row>
    <row r="39" spans="1:23" s="28" customFormat="1" ht="18.75" customHeight="1">
      <c r="A39" s="49" t="s">
        <v>127</v>
      </c>
      <c r="B39" s="86" t="s">
        <v>157</v>
      </c>
      <c r="C39" s="115"/>
      <c r="D39" s="115"/>
      <c r="E39" s="117"/>
      <c r="F39" s="118"/>
      <c r="G39" s="812">
        <f>G40+G41</f>
        <v>5</v>
      </c>
      <c r="H39" s="321">
        <f t="shared" si="1"/>
        <v>150</v>
      </c>
      <c r="I39" s="61"/>
      <c r="J39" s="109"/>
      <c r="K39" s="110"/>
      <c r="L39" s="110"/>
      <c r="M39" s="316"/>
      <c r="N39" s="323"/>
      <c r="O39" s="89"/>
      <c r="P39" s="344"/>
      <c r="Q39" s="111"/>
      <c r="R39" s="89"/>
      <c r="S39" s="89"/>
      <c r="T39" s="111"/>
      <c r="U39" s="89"/>
      <c r="V39" s="89"/>
      <c r="W39" s="119"/>
    </row>
    <row r="40" spans="1:23" s="28" customFormat="1" ht="18.75" customHeight="1">
      <c r="A40" s="49"/>
      <c r="B40" s="120" t="s">
        <v>70</v>
      </c>
      <c r="C40" s="102"/>
      <c r="D40" s="102"/>
      <c r="E40" s="107"/>
      <c r="F40" s="610"/>
      <c r="G40" s="812">
        <v>1</v>
      </c>
      <c r="H40" s="321">
        <f t="shared" si="1"/>
        <v>30</v>
      </c>
      <c r="I40" s="61"/>
      <c r="J40" s="109"/>
      <c r="K40" s="110"/>
      <c r="L40" s="110"/>
      <c r="M40" s="316"/>
      <c r="N40" s="611"/>
      <c r="O40" s="104"/>
      <c r="P40" s="103"/>
      <c r="Q40" s="111"/>
      <c r="R40" s="89"/>
      <c r="S40" s="89"/>
      <c r="T40" s="312"/>
      <c r="U40" s="104"/>
      <c r="V40" s="612"/>
      <c r="W40" s="613"/>
    </row>
    <row r="41" spans="1:23" s="28" customFormat="1" ht="18.75" customHeight="1">
      <c r="A41" s="49" t="s">
        <v>217</v>
      </c>
      <c r="B41" s="267" t="s">
        <v>71</v>
      </c>
      <c r="C41" s="102"/>
      <c r="D41" s="102">
        <v>1</v>
      </c>
      <c r="E41" s="107"/>
      <c r="F41" s="610"/>
      <c r="G41" s="812">
        <v>4</v>
      </c>
      <c r="H41" s="321">
        <f t="shared" si="1"/>
        <v>120</v>
      </c>
      <c r="I41" s="61">
        <v>45</v>
      </c>
      <c r="J41" s="109">
        <v>15</v>
      </c>
      <c r="K41" s="110"/>
      <c r="L41" s="110">
        <v>30</v>
      </c>
      <c r="M41" s="316">
        <f>H41-I41</f>
        <v>75</v>
      </c>
      <c r="N41" s="611">
        <v>3</v>
      </c>
      <c r="O41" s="104"/>
      <c r="P41" s="103"/>
      <c r="Q41" s="111"/>
      <c r="R41" s="89"/>
      <c r="S41" s="89"/>
      <c r="T41" s="312"/>
      <c r="U41" s="104"/>
      <c r="V41" s="612"/>
      <c r="W41" s="613"/>
    </row>
    <row r="42" spans="1:25" s="28" customFormat="1" ht="19.5" customHeight="1">
      <c r="A42" s="49" t="s">
        <v>128</v>
      </c>
      <c r="B42" s="59" t="s">
        <v>69</v>
      </c>
      <c r="C42" s="101"/>
      <c r="D42" s="107"/>
      <c r="E42" s="107"/>
      <c r="F42" s="305"/>
      <c r="G42" s="847">
        <f>G43+G44</f>
        <v>7</v>
      </c>
      <c r="H42" s="311">
        <f t="shared" si="1"/>
        <v>210</v>
      </c>
      <c r="I42" s="108"/>
      <c r="J42" s="109"/>
      <c r="K42" s="110"/>
      <c r="L42" s="110"/>
      <c r="M42" s="71"/>
      <c r="N42" s="312"/>
      <c r="O42" s="104"/>
      <c r="P42" s="103"/>
      <c r="Q42" s="111"/>
      <c r="R42" s="89"/>
      <c r="S42" s="89"/>
      <c r="T42" s="112"/>
      <c r="U42" s="113"/>
      <c r="V42" s="114"/>
      <c r="W42" s="112"/>
      <c r="X42" s="113"/>
      <c r="Y42" s="114"/>
    </row>
    <row r="43" spans="1:25" s="28" customFormat="1" ht="19.5" customHeight="1">
      <c r="A43" s="49"/>
      <c r="B43" s="59" t="s">
        <v>70</v>
      </c>
      <c r="C43" s="101"/>
      <c r="D43" s="107"/>
      <c r="E43" s="107"/>
      <c r="F43" s="305"/>
      <c r="G43" s="847">
        <v>2</v>
      </c>
      <c r="H43" s="311">
        <f t="shared" si="1"/>
        <v>60</v>
      </c>
      <c r="I43" s="108"/>
      <c r="J43" s="109"/>
      <c r="K43" s="110"/>
      <c r="L43" s="110"/>
      <c r="M43" s="71"/>
      <c r="N43" s="312"/>
      <c r="O43" s="104"/>
      <c r="P43" s="103"/>
      <c r="Q43" s="111"/>
      <c r="R43" s="89"/>
      <c r="S43" s="89"/>
      <c r="T43" s="112"/>
      <c r="U43" s="113"/>
      <c r="V43" s="114"/>
      <c r="W43" s="112"/>
      <c r="X43" s="113"/>
      <c r="Y43" s="114"/>
    </row>
    <row r="44" spans="1:25" s="28" customFormat="1" ht="16.5" customHeight="1">
      <c r="A44" s="49" t="s">
        <v>179</v>
      </c>
      <c r="B44" s="266" t="s">
        <v>71</v>
      </c>
      <c r="C44" s="101">
        <v>1</v>
      </c>
      <c r="D44" s="107"/>
      <c r="E44" s="107"/>
      <c r="F44" s="305"/>
      <c r="G44" s="812">
        <v>5</v>
      </c>
      <c r="H44" s="321">
        <f t="shared" si="1"/>
        <v>150</v>
      </c>
      <c r="I44" s="108">
        <v>75</v>
      </c>
      <c r="J44" s="109">
        <v>30</v>
      </c>
      <c r="K44" s="110">
        <v>45</v>
      </c>
      <c r="L44" s="110"/>
      <c r="M44" s="269">
        <f>H44-I44</f>
        <v>75</v>
      </c>
      <c r="N44" s="322">
        <v>4</v>
      </c>
      <c r="O44" s="104"/>
      <c r="P44" s="103"/>
      <c r="Q44" s="111"/>
      <c r="R44" s="89"/>
      <c r="S44" s="89"/>
      <c r="T44" s="112"/>
      <c r="U44" s="113"/>
      <c r="V44" s="114"/>
      <c r="W44" s="112"/>
      <c r="X44" s="113"/>
      <c r="Y44" s="114"/>
    </row>
    <row r="45" spans="1:25" s="28" customFormat="1" ht="19.5" customHeight="1">
      <c r="A45" s="123" t="s">
        <v>129</v>
      </c>
      <c r="B45" s="80" t="s">
        <v>162</v>
      </c>
      <c r="C45" s="50"/>
      <c r="D45" s="68"/>
      <c r="E45" s="68"/>
      <c r="F45" s="139"/>
      <c r="G45" s="848">
        <v>4</v>
      </c>
      <c r="H45" s="307">
        <f t="shared" si="1"/>
        <v>120</v>
      </c>
      <c r="I45" s="115"/>
      <c r="J45" s="115"/>
      <c r="K45" s="116"/>
      <c r="L45" s="116"/>
      <c r="M45" s="76"/>
      <c r="N45" s="68"/>
      <c r="O45" s="300"/>
      <c r="P45" s="365"/>
      <c r="Q45" s="366"/>
      <c r="R45" s="367"/>
      <c r="S45" s="140"/>
      <c r="T45" s="172"/>
      <c r="U45" s="45"/>
      <c r="V45" s="173"/>
      <c r="W45" s="172"/>
      <c r="X45" s="45"/>
      <c r="Y45" s="173"/>
    </row>
    <row r="46" spans="1:25" s="28" customFormat="1" ht="20.25" customHeight="1">
      <c r="A46" s="49" t="s">
        <v>130</v>
      </c>
      <c r="B46" s="141" t="s">
        <v>79</v>
      </c>
      <c r="C46" s="116"/>
      <c r="D46" s="116"/>
      <c r="E46" s="117"/>
      <c r="F46" s="406"/>
      <c r="G46" s="844">
        <v>2</v>
      </c>
      <c r="H46" s="307">
        <f t="shared" si="1"/>
        <v>60</v>
      </c>
      <c r="I46" s="368"/>
      <c r="J46" s="102"/>
      <c r="K46" s="101"/>
      <c r="L46" s="101"/>
      <c r="M46" s="369"/>
      <c r="N46" s="370"/>
      <c r="O46" s="104"/>
      <c r="P46" s="369"/>
      <c r="Q46" s="307"/>
      <c r="R46" s="68"/>
      <c r="S46" s="68"/>
      <c r="T46" s="142"/>
      <c r="U46" s="142"/>
      <c r="V46" s="142"/>
      <c r="W46" s="142"/>
      <c r="X46" s="142"/>
      <c r="Y46" s="142"/>
    </row>
    <row r="47" spans="1:25" s="28" customFormat="1" ht="19.5" customHeight="1">
      <c r="A47" s="123" t="s">
        <v>180</v>
      </c>
      <c r="B47" s="28" t="s">
        <v>163</v>
      </c>
      <c r="C47" s="50"/>
      <c r="D47" s="68"/>
      <c r="E47" s="68"/>
      <c r="F47" s="139"/>
      <c r="G47" s="848">
        <v>2</v>
      </c>
      <c r="H47" s="307">
        <f t="shared" si="1"/>
        <v>60</v>
      </c>
      <c r="I47" s="115"/>
      <c r="J47" s="115"/>
      <c r="K47" s="116"/>
      <c r="L47" s="116"/>
      <c r="M47" s="317"/>
      <c r="N47" s="307"/>
      <c r="O47" s="300"/>
      <c r="P47" s="365"/>
      <c r="Q47" s="371"/>
      <c r="R47" s="372"/>
      <c r="S47" s="140"/>
      <c r="T47" s="172"/>
      <c r="U47" s="45"/>
      <c r="V47" s="173"/>
      <c r="W47" s="172"/>
      <c r="X47" s="45"/>
      <c r="Y47" s="173"/>
    </row>
    <row r="48" spans="1:25" s="28" customFormat="1" ht="19.5" customHeight="1">
      <c r="A48" s="123"/>
      <c r="B48" s="80" t="s">
        <v>70</v>
      </c>
      <c r="C48" s="50"/>
      <c r="D48" s="68"/>
      <c r="E48" s="68"/>
      <c r="F48" s="139"/>
      <c r="G48" s="848">
        <v>0.5</v>
      </c>
      <c r="H48" s="307">
        <f t="shared" si="1"/>
        <v>15</v>
      </c>
      <c r="I48" s="115"/>
      <c r="J48" s="115"/>
      <c r="K48" s="116"/>
      <c r="L48" s="116"/>
      <c r="M48" s="317"/>
      <c r="N48" s="307"/>
      <c r="O48" s="300"/>
      <c r="P48" s="365"/>
      <c r="Q48" s="371"/>
      <c r="R48" s="372"/>
      <c r="S48" s="140"/>
      <c r="T48" s="172"/>
      <c r="U48" s="45"/>
      <c r="V48" s="173"/>
      <c r="W48" s="172"/>
      <c r="X48" s="45"/>
      <c r="Y48" s="173"/>
    </row>
    <row r="49" spans="1:25" s="28" customFormat="1" ht="25.5" customHeight="1">
      <c r="A49" s="123" t="s">
        <v>181</v>
      </c>
      <c r="B49" s="232" t="s">
        <v>71</v>
      </c>
      <c r="C49" s="50">
        <v>5</v>
      </c>
      <c r="D49" s="68"/>
      <c r="E49" s="68"/>
      <c r="F49" s="139"/>
      <c r="G49" s="811">
        <v>1.5</v>
      </c>
      <c r="H49" s="281">
        <f t="shared" si="1"/>
        <v>45</v>
      </c>
      <c r="I49" s="109">
        <v>18</v>
      </c>
      <c r="J49" s="109">
        <v>9</v>
      </c>
      <c r="K49" s="110">
        <v>9</v>
      </c>
      <c r="L49" s="110"/>
      <c r="M49" s="316">
        <f>H49-I49</f>
        <v>27</v>
      </c>
      <c r="N49" s="281"/>
      <c r="O49" s="75"/>
      <c r="P49" s="403"/>
      <c r="Q49" s="404"/>
      <c r="R49" s="405">
        <v>2</v>
      </c>
      <c r="S49" s="275"/>
      <c r="T49" s="172"/>
      <c r="U49" s="45"/>
      <c r="V49" s="173"/>
      <c r="W49" s="172"/>
      <c r="X49" s="45"/>
      <c r="Y49" s="173"/>
    </row>
    <row r="50" spans="1:23" s="28" customFormat="1" ht="15.75" hidden="1">
      <c r="A50" s="49" t="s">
        <v>73</v>
      </c>
      <c r="B50" s="120" t="s">
        <v>71</v>
      </c>
      <c r="C50" s="117"/>
      <c r="D50" s="117"/>
      <c r="E50" s="117"/>
      <c r="F50" s="118"/>
      <c r="G50" s="81">
        <v>8.5</v>
      </c>
      <c r="H50" s="311">
        <f t="shared" si="1"/>
        <v>255</v>
      </c>
      <c r="I50" s="68">
        <f>SUM(J50:L50)</f>
        <v>120</v>
      </c>
      <c r="J50" s="115">
        <v>60</v>
      </c>
      <c r="K50" s="116"/>
      <c r="L50" s="116">
        <v>60</v>
      </c>
      <c r="M50" s="317">
        <f>H50-I50</f>
        <v>135</v>
      </c>
      <c r="N50" s="313">
        <v>8</v>
      </c>
      <c r="O50" s="89"/>
      <c r="P50" s="344"/>
      <c r="Q50" s="111"/>
      <c r="R50" s="89"/>
      <c r="S50" s="89"/>
      <c r="T50" s="111"/>
      <c r="U50" s="89"/>
      <c r="V50" s="89"/>
      <c r="W50" s="119"/>
    </row>
    <row r="51" spans="1:25" s="789" customFormat="1" ht="15.75">
      <c r="A51" s="776" t="s">
        <v>131</v>
      </c>
      <c r="B51" s="777" t="s">
        <v>100</v>
      </c>
      <c r="C51" s="778"/>
      <c r="D51" s="778"/>
      <c r="E51" s="778"/>
      <c r="F51" s="778"/>
      <c r="G51" s="779">
        <f>G52+G53</f>
        <v>3</v>
      </c>
      <c r="H51" s="780">
        <f t="shared" si="1"/>
        <v>90</v>
      </c>
      <c r="I51" s="781"/>
      <c r="J51" s="781"/>
      <c r="K51" s="782"/>
      <c r="L51" s="782"/>
      <c r="M51" s="783"/>
      <c r="N51" s="780"/>
      <c r="O51" s="778"/>
      <c r="P51" s="784"/>
      <c r="Q51" s="785"/>
      <c r="R51" s="786"/>
      <c r="S51" s="787"/>
      <c r="T51" s="788"/>
      <c r="U51" s="788"/>
      <c r="V51" s="788"/>
      <c r="W51" s="788"/>
      <c r="X51" s="788"/>
      <c r="Y51" s="788"/>
    </row>
    <row r="52" spans="1:25" s="789" customFormat="1" ht="15.75">
      <c r="A52" s="790"/>
      <c r="B52" s="791" t="s">
        <v>70</v>
      </c>
      <c r="C52" s="792"/>
      <c r="D52" s="792"/>
      <c r="E52" s="792"/>
      <c r="F52" s="792"/>
      <c r="G52" s="793">
        <v>1.5</v>
      </c>
      <c r="H52" s="780">
        <f t="shared" si="1"/>
        <v>45</v>
      </c>
      <c r="I52" s="794"/>
      <c r="J52" s="794"/>
      <c r="K52" s="795"/>
      <c r="L52" s="795"/>
      <c r="M52" s="783"/>
      <c r="N52" s="796"/>
      <c r="O52" s="792"/>
      <c r="P52" s="784"/>
      <c r="Q52" s="797"/>
      <c r="R52" s="798"/>
      <c r="S52" s="799"/>
      <c r="T52" s="788"/>
      <c r="U52" s="788"/>
      <c r="V52" s="788"/>
      <c r="W52" s="788"/>
      <c r="X52" s="788"/>
      <c r="Y52" s="788"/>
    </row>
    <row r="53" spans="1:25" s="789" customFormat="1" ht="15.75">
      <c r="A53" s="790" t="s">
        <v>132</v>
      </c>
      <c r="B53" s="791" t="s">
        <v>71</v>
      </c>
      <c r="C53" s="792"/>
      <c r="D53" s="792">
        <v>3</v>
      </c>
      <c r="E53" s="792"/>
      <c r="F53" s="792"/>
      <c r="G53" s="800">
        <v>1.5</v>
      </c>
      <c r="H53" s="801">
        <f t="shared" si="1"/>
        <v>45</v>
      </c>
      <c r="I53" s="809">
        <v>18</v>
      </c>
      <c r="J53" s="809">
        <v>9</v>
      </c>
      <c r="K53" s="810"/>
      <c r="L53" s="810">
        <v>9</v>
      </c>
      <c r="M53" s="802">
        <f>H53-I53</f>
        <v>27</v>
      </c>
      <c r="N53" s="803"/>
      <c r="O53" s="804"/>
      <c r="P53" s="805">
        <v>2</v>
      </c>
      <c r="Q53" s="806"/>
      <c r="R53" s="807"/>
      <c r="S53" s="808"/>
      <c r="T53" s="788"/>
      <c r="U53" s="788"/>
      <c r="V53" s="788"/>
      <c r="W53" s="788"/>
      <c r="X53" s="788"/>
      <c r="Y53" s="788"/>
    </row>
    <row r="54" spans="1:25" s="380" customFormat="1" ht="19.5" customHeight="1">
      <c r="A54" s="49" t="s">
        <v>133</v>
      </c>
      <c r="B54" s="562" t="s">
        <v>88</v>
      </c>
      <c r="C54" s="544">
        <v>3</v>
      </c>
      <c r="D54" s="563"/>
      <c r="E54" s="563"/>
      <c r="F54" s="575"/>
      <c r="G54" s="849">
        <v>5</v>
      </c>
      <c r="H54" s="564">
        <f t="shared" si="1"/>
        <v>150</v>
      </c>
      <c r="I54" s="543">
        <v>63</v>
      </c>
      <c r="J54" s="543">
        <v>36</v>
      </c>
      <c r="K54" s="544"/>
      <c r="L54" s="544">
        <v>27</v>
      </c>
      <c r="M54" s="542">
        <f>H54-I54</f>
        <v>87</v>
      </c>
      <c r="N54" s="548"/>
      <c r="O54" s="549"/>
      <c r="P54" s="550">
        <v>7</v>
      </c>
      <c r="Q54" s="551"/>
      <c r="R54" s="552"/>
      <c r="S54" s="372"/>
      <c r="T54" s="345"/>
      <c r="U54" s="326"/>
      <c r="V54" s="327"/>
      <c r="W54" s="345"/>
      <c r="X54" s="326"/>
      <c r="Y54" s="327"/>
    </row>
    <row r="55" spans="1:25" s="28" customFormat="1" ht="15.75">
      <c r="A55" s="123" t="s">
        <v>134</v>
      </c>
      <c r="B55" s="562" t="s">
        <v>75</v>
      </c>
      <c r="C55" s="544"/>
      <c r="D55" s="563" t="s">
        <v>59</v>
      </c>
      <c r="E55" s="563"/>
      <c r="F55" s="553"/>
      <c r="G55" s="620">
        <v>3</v>
      </c>
      <c r="H55" s="554">
        <f t="shared" si="1"/>
        <v>90</v>
      </c>
      <c r="I55" s="622">
        <f>J55+K55+L55</f>
        <v>30</v>
      </c>
      <c r="J55" s="576">
        <v>10</v>
      </c>
      <c r="K55" s="576">
        <v>20</v>
      </c>
      <c r="L55" s="577"/>
      <c r="M55" s="621">
        <f>H55-I55</f>
        <v>60</v>
      </c>
      <c r="N55" s="570"/>
      <c r="O55" s="571">
        <v>3</v>
      </c>
      <c r="P55" s="572"/>
      <c r="Q55" s="570"/>
      <c r="R55" s="571"/>
      <c r="S55" s="270"/>
      <c r="T55" s="112"/>
      <c r="U55" s="113"/>
      <c r="V55" s="114"/>
      <c r="W55" s="112"/>
      <c r="X55" s="113"/>
      <c r="Y55" s="114"/>
    </row>
    <row r="56" spans="1:25" s="28" customFormat="1" ht="18.75" customHeight="1">
      <c r="A56" s="265" t="s">
        <v>160</v>
      </c>
      <c r="B56" s="555" t="s">
        <v>76</v>
      </c>
      <c r="C56" s="556"/>
      <c r="D56" s="556"/>
      <c r="E56" s="556"/>
      <c r="F56" s="557"/>
      <c r="G56" s="844">
        <f>G57+G58</f>
        <v>6</v>
      </c>
      <c r="H56" s="558">
        <f t="shared" si="1"/>
        <v>180</v>
      </c>
      <c r="I56" s="559"/>
      <c r="J56" s="540"/>
      <c r="K56" s="541"/>
      <c r="L56" s="560"/>
      <c r="M56" s="542"/>
      <c r="N56" s="548"/>
      <c r="O56" s="561"/>
      <c r="P56" s="566"/>
      <c r="Q56" s="548"/>
      <c r="R56" s="561"/>
      <c r="S56" s="125"/>
      <c r="T56" s="112"/>
      <c r="U56" s="113"/>
      <c r="V56" s="114"/>
      <c r="W56" s="112">
        <v>4</v>
      </c>
      <c r="X56" s="113"/>
      <c r="Y56" s="114"/>
    </row>
    <row r="57" spans="1:25" s="28" customFormat="1" ht="16.5" customHeight="1">
      <c r="A57" s="49"/>
      <c r="B57" s="562" t="s">
        <v>70</v>
      </c>
      <c r="C57" s="563"/>
      <c r="D57" s="563"/>
      <c r="E57" s="563"/>
      <c r="F57" s="553"/>
      <c r="G57" s="845">
        <v>1.5</v>
      </c>
      <c r="H57" s="558">
        <f t="shared" si="1"/>
        <v>45</v>
      </c>
      <c r="I57" s="564"/>
      <c r="J57" s="543"/>
      <c r="K57" s="544"/>
      <c r="L57" s="565"/>
      <c r="M57" s="542"/>
      <c r="N57" s="548"/>
      <c r="O57" s="561"/>
      <c r="P57" s="566"/>
      <c r="Q57" s="548"/>
      <c r="R57" s="561"/>
      <c r="S57" s="125"/>
      <c r="T57" s="112"/>
      <c r="U57" s="113"/>
      <c r="V57" s="114"/>
      <c r="W57" s="112"/>
      <c r="X57" s="113"/>
      <c r="Y57" s="114"/>
    </row>
    <row r="58" spans="1:25" s="28" customFormat="1" ht="17.25" customHeight="1">
      <c r="A58" s="49" t="s">
        <v>161</v>
      </c>
      <c r="B58" s="567" t="s">
        <v>71</v>
      </c>
      <c r="C58" s="563" t="s">
        <v>59</v>
      </c>
      <c r="D58" s="563"/>
      <c r="E58" s="563"/>
      <c r="F58" s="553"/>
      <c r="G58" s="850">
        <v>4.5</v>
      </c>
      <c r="H58" s="554">
        <f t="shared" si="1"/>
        <v>135</v>
      </c>
      <c r="I58" s="568">
        <f>J58+K58+L58</f>
        <v>63</v>
      </c>
      <c r="J58" s="545">
        <v>36</v>
      </c>
      <c r="K58" s="546"/>
      <c r="L58" s="569">
        <v>27</v>
      </c>
      <c r="M58" s="547">
        <f>H58-I58</f>
        <v>72</v>
      </c>
      <c r="N58" s="570"/>
      <c r="O58" s="571">
        <v>7</v>
      </c>
      <c r="P58" s="572"/>
      <c r="Q58" s="570"/>
      <c r="R58" s="571"/>
      <c r="S58" s="270"/>
      <c r="T58" s="112"/>
      <c r="U58" s="113"/>
      <c r="V58" s="114"/>
      <c r="W58" s="112"/>
      <c r="X58" s="113"/>
      <c r="Y58" s="114"/>
    </row>
    <row r="59" spans="1:23" s="28" customFormat="1" ht="15.75">
      <c r="A59" s="49" t="s">
        <v>164</v>
      </c>
      <c r="B59" s="573" t="s">
        <v>159</v>
      </c>
      <c r="C59" s="563"/>
      <c r="D59" s="563"/>
      <c r="E59" s="563"/>
      <c r="F59" s="553"/>
      <c r="G59" s="845">
        <v>3.5</v>
      </c>
      <c r="H59" s="558">
        <f t="shared" si="1"/>
        <v>105</v>
      </c>
      <c r="I59" s="564"/>
      <c r="J59" s="543"/>
      <c r="K59" s="544"/>
      <c r="L59" s="544"/>
      <c r="M59" s="542"/>
      <c r="N59" s="574"/>
      <c r="O59" s="561"/>
      <c r="P59" s="566"/>
      <c r="Q59" s="548"/>
      <c r="R59" s="561"/>
      <c r="S59" s="89"/>
      <c r="T59" s="111"/>
      <c r="U59" s="89"/>
      <c r="V59" s="89"/>
      <c r="W59" s="119"/>
    </row>
    <row r="60" spans="1:23" s="28" customFormat="1" ht="15.75">
      <c r="A60" s="49"/>
      <c r="B60" s="120" t="s">
        <v>70</v>
      </c>
      <c r="C60" s="117"/>
      <c r="D60" s="117"/>
      <c r="E60" s="117"/>
      <c r="F60" s="118"/>
      <c r="G60" s="851">
        <v>0.5</v>
      </c>
      <c r="H60" s="311">
        <f t="shared" si="1"/>
        <v>15</v>
      </c>
      <c r="I60" s="68"/>
      <c r="J60" s="115"/>
      <c r="K60" s="116"/>
      <c r="L60" s="116"/>
      <c r="M60" s="317"/>
      <c r="N60" s="313"/>
      <c r="O60" s="89"/>
      <c r="P60" s="344"/>
      <c r="Q60" s="111"/>
      <c r="R60" s="89"/>
      <c r="S60" s="89"/>
      <c r="T60" s="111"/>
      <c r="U60" s="89"/>
      <c r="V60" s="89"/>
      <c r="W60" s="119"/>
    </row>
    <row r="61" spans="1:23" s="28" customFormat="1" ht="15.75">
      <c r="A61" s="123" t="s">
        <v>165</v>
      </c>
      <c r="B61" s="185" t="s">
        <v>71</v>
      </c>
      <c r="C61" s="124"/>
      <c r="D61" s="117" t="s">
        <v>59</v>
      </c>
      <c r="E61" s="117"/>
      <c r="F61" s="118"/>
      <c r="G61" s="852">
        <v>3</v>
      </c>
      <c r="H61" s="321">
        <f t="shared" si="1"/>
        <v>90</v>
      </c>
      <c r="I61" s="61">
        <f>SUM(J61:L61)</f>
        <v>36</v>
      </c>
      <c r="J61" s="109">
        <v>18</v>
      </c>
      <c r="K61" s="110"/>
      <c r="L61" s="110">
        <v>18</v>
      </c>
      <c r="M61" s="316">
        <f>H61-I61</f>
        <v>54</v>
      </c>
      <c r="N61" s="323"/>
      <c r="O61" s="65">
        <v>4</v>
      </c>
      <c r="P61" s="344"/>
      <c r="Q61" s="111"/>
      <c r="R61" s="125"/>
      <c r="S61" s="125"/>
      <c r="T61" s="126"/>
      <c r="U61" s="125"/>
      <c r="V61" s="125"/>
      <c r="W61" s="119"/>
    </row>
    <row r="62" spans="1:25" s="28" customFormat="1" ht="14.25" customHeight="1">
      <c r="A62" s="123" t="s">
        <v>168</v>
      </c>
      <c r="B62" s="122" t="s">
        <v>77</v>
      </c>
      <c r="C62" s="129"/>
      <c r="D62" s="129"/>
      <c r="E62" s="129"/>
      <c r="F62" s="118"/>
      <c r="G62" s="853">
        <f>G64+G63</f>
        <v>12</v>
      </c>
      <c r="H62" s="311">
        <f t="shared" si="1"/>
        <v>360</v>
      </c>
      <c r="I62" s="85"/>
      <c r="J62" s="131"/>
      <c r="K62" s="132"/>
      <c r="L62" s="133"/>
      <c r="M62" s="319"/>
      <c r="N62" s="126"/>
      <c r="O62" s="125"/>
      <c r="P62" s="348"/>
      <c r="Q62" s="126"/>
      <c r="R62" s="125"/>
      <c r="S62" s="125"/>
      <c r="T62" s="134"/>
      <c r="U62" s="134"/>
      <c r="V62" s="134"/>
      <c r="W62" s="134"/>
      <c r="X62" s="135"/>
      <c r="Y62" s="135"/>
    </row>
    <row r="63" spans="1:25" s="28" customFormat="1" ht="18.75" customHeight="1">
      <c r="A63" s="123"/>
      <c r="B63" s="120" t="s">
        <v>70</v>
      </c>
      <c r="C63" s="129"/>
      <c r="D63" s="129"/>
      <c r="E63" s="129"/>
      <c r="F63" s="118"/>
      <c r="G63" s="844">
        <v>5</v>
      </c>
      <c r="H63" s="311">
        <f t="shared" si="1"/>
        <v>150</v>
      </c>
      <c r="I63" s="85"/>
      <c r="J63" s="131"/>
      <c r="K63" s="132"/>
      <c r="L63" s="132"/>
      <c r="M63" s="320"/>
      <c r="N63" s="112"/>
      <c r="O63" s="113"/>
      <c r="P63" s="114"/>
      <c r="Q63" s="112"/>
      <c r="R63" s="113"/>
      <c r="S63" s="113"/>
      <c r="T63" s="134"/>
      <c r="U63" s="136"/>
      <c r="V63" s="136"/>
      <c r="W63" s="134"/>
      <c r="X63" s="135"/>
      <c r="Y63" s="135"/>
    </row>
    <row r="64" spans="1:25" s="28" customFormat="1" ht="18.75" customHeight="1" thickBot="1">
      <c r="A64" s="174" t="s">
        <v>169</v>
      </c>
      <c r="B64" s="471" t="s">
        <v>71</v>
      </c>
      <c r="C64" s="407" t="s">
        <v>72</v>
      </c>
      <c r="D64" s="407"/>
      <c r="E64" s="407"/>
      <c r="F64" s="408"/>
      <c r="G64" s="854">
        <v>7</v>
      </c>
      <c r="H64" s="472">
        <f t="shared" si="1"/>
        <v>210</v>
      </c>
      <c r="I64" s="473">
        <v>75</v>
      </c>
      <c r="J64" s="473">
        <v>45</v>
      </c>
      <c r="K64" s="473">
        <v>15</v>
      </c>
      <c r="L64" s="473">
        <v>15</v>
      </c>
      <c r="M64" s="474">
        <f>H64-I64</f>
        <v>135</v>
      </c>
      <c r="N64" s="475">
        <v>5</v>
      </c>
      <c r="O64" s="476"/>
      <c r="P64" s="477"/>
      <c r="Q64" s="475"/>
      <c r="R64" s="476"/>
      <c r="S64" s="476"/>
      <c r="T64" s="134"/>
      <c r="U64" s="136"/>
      <c r="V64" s="136"/>
      <c r="W64" s="134"/>
      <c r="X64" s="135"/>
      <c r="Y64" s="135"/>
    </row>
    <row r="65" spans="1:25" s="28" customFormat="1" ht="18.75" customHeight="1" thickBot="1">
      <c r="A65" s="3295" t="s">
        <v>123</v>
      </c>
      <c r="B65" s="3296"/>
      <c r="C65" s="660"/>
      <c r="D65" s="660"/>
      <c r="E65" s="660"/>
      <c r="F65" s="661"/>
      <c r="G65" s="662">
        <f>G32+G38+G42+G45+G39+G35+G59+G51+G55+G56+G62+G54</f>
        <v>69.5</v>
      </c>
      <c r="H65" s="718">
        <f aca="true" t="shared" si="2" ref="H65:M65">H32+H38+H42+H45+H39+H35+H59+H51+H55+H56+H62+H54</f>
        <v>2085</v>
      </c>
      <c r="I65" s="718">
        <f t="shared" si="2"/>
        <v>93</v>
      </c>
      <c r="J65" s="718">
        <f t="shared" si="2"/>
        <v>46</v>
      </c>
      <c r="K65" s="718">
        <f t="shared" si="2"/>
        <v>20</v>
      </c>
      <c r="L65" s="718">
        <f t="shared" si="2"/>
        <v>27</v>
      </c>
      <c r="M65" s="718">
        <f t="shared" si="2"/>
        <v>147</v>
      </c>
      <c r="N65" s="717">
        <f>N34+N41+N44+N49+N39+N37+N61+N76+N53+N55+N58+N64</f>
        <v>20</v>
      </c>
      <c r="O65" s="663">
        <f>SUM(O35:O64)</f>
        <v>14</v>
      </c>
      <c r="P65" s="663">
        <f>SUM(P38:P64)</f>
        <v>9</v>
      </c>
      <c r="Q65" s="663">
        <v>0</v>
      </c>
      <c r="R65" s="663">
        <v>2</v>
      </c>
      <c r="S65" s="664">
        <v>0</v>
      </c>
      <c r="T65" s="134"/>
      <c r="U65" s="136"/>
      <c r="V65" s="136"/>
      <c r="W65" s="134"/>
      <c r="X65" s="135"/>
      <c r="Y65" s="135"/>
    </row>
    <row r="66" spans="1:25" s="28" customFormat="1" ht="18.75" customHeight="1">
      <c r="A66" s="3293" t="s">
        <v>124</v>
      </c>
      <c r="B66" s="3294"/>
      <c r="C66" s="654"/>
      <c r="D66" s="654"/>
      <c r="E66" s="654"/>
      <c r="F66" s="655"/>
      <c r="G66" s="656">
        <f>G34+G37+G44+G49+G41+G61+G54+G55+G58+G64+G53</f>
        <v>43.5</v>
      </c>
      <c r="H66" s="657"/>
      <c r="I66" s="658"/>
      <c r="J66" s="658"/>
      <c r="K66" s="658"/>
      <c r="L66" s="658"/>
      <c r="M66" s="658"/>
      <c r="N66" s="659"/>
      <c r="O66" s="659"/>
      <c r="P66" s="659"/>
      <c r="Q66" s="659"/>
      <c r="R66" s="659"/>
      <c r="S66" s="659"/>
      <c r="T66" s="134"/>
      <c r="U66" s="136"/>
      <c r="V66" s="136"/>
      <c r="W66" s="134"/>
      <c r="X66" s="135"/>
      <c r="Y66" s="135"/>
    </row>
    <row r="67" spans="1:25" s="28" customFormat="1" ht="18.75" customHeight="1" thickBot="1">
      <c r="A67" s="3266" t="s">
        <v>143</v>
      </c>
      <c r="B67" s="3266"/>
      <c r="C67" s="478"/>
      <c r="D67" s="478"/>
      <c r="E67" s="478"/>
      <c r="F67" s="479"/>
      <c r="G67" s="480">
        <f>G33+G38+G43+G46+G48+G52+G36+G60+G57+G63+G40</f>
        <v>26</v>
      </c>
      <c r="H67" s="481"/>
      <c r="I67" s="482"/>
      <c r="J67" s="482"/>
      <c r="K67" s="482"/>
      <c r="L67" s="482"/>
      <c r="M67" s="482"/>
      <c r="N67" s="483"/>
      <c r="O67" s="483"/>
      <c r="P67" s="483"/>
      <c r="Q67" s="483"/>
      <c r="R67" s="483"/>
      <c r="S67" s="483"/>
      <c r="T67" s="134"/>
      <c r="U67" s="136"/>
      <c r="V67" s="136"/>
      <c r="W67" s="134"/>
      <c r="X67" s="135"/>
      <c r="Y67" s="135"/>
    </row>
    <row r="68" spans="1:25" s="28" customFormat="1" ht="18" customHeight="1" thickBot="1">
      <c r="A68" s="3289" t="s">
        <v>166</v>
      </c>
      <c r="B68" s="3289"/>
      <c r="C68" s="3289"/>
      <c r="D68" s="3289"/>
      <c r="E68" s="3289"/>
      <c r="F68" s="3289"/>
      <c r="G68" s="3289"/>
      <c r="H68" s="3289"/>
      <c r="I68" s="3289"/>
      <c r="J68" s="3289"/>
      <c r="K68" s="3289"/>
      <c r="L68" s="3289"/>
      <c r="M68" s="3289"/>
      <c r="N68" s="3289"/>
      <c r="O68" s="3289"/>
      <c r="P68" s="3289"/>
      <c r="Q68" s="3289"/>
      <c r="R68" s="3289"/>
      <c r="S68" s="3290"/>
      <c r="T68" s="137"/>
      <c r="U68" s="137"/>
      <c r="V68" s="137"/>
      <c r="W68" s="137"/>
      <c r="X68" s="137"/>
      <c r="Y68" s="137"/>
    </row>
    <row r="69" spans="1:28" s="28" customFormat="1" ht="17.25" customHeight="1">
      <c r="A69" s="123" t="s">
        <v>135</v>
      </c>
      <c r="B69" s="138" t="s">
        <v>84</v>
      </c>
      <c r="C69" s="124"/>
      <c r="D69" s="129"/>
      <c r="E69" s="129"/>
      <c r="F69" s="118"/>
      <c r="G69" s="855">
        <f>G70+G71</f>
        <v>9</v>
      </c>
      <c r="H69" s="50">
        <f aca="true" t="shared" si="3" ref="H69:H86">G69*30</f>
        <v>270</v>
      </c>
      <c r="I69" s="130"/>
      <c r="J69" s="130"/>
      <c r="K69" s="124"/>
      <c r="L69" s="124"/>
      <c r="M69" s="330"/>
      <c r="N69" s="126"/>
      <c r="O69" s="143"/>
      <c r="P69" s="435"/>
      <c r="Q69" s="350"/>
      <c r="R69" s="140"/>
      <c r="S69" s="438"/>
      <c r="T69" s="144"/>
      <c r="U69" s="144"/>
      <c r="V69" s="144"/>
      <c r="W69" s="144"/>
      <c r="X69" s="144"/>
      <c r="Y69" s="144"/>
      <c r="Z69" s="758"/>
      <c r="AA69" s="758"/>
      <c r="AB69" s="758"/>
    </row>
    <row r="70" spans="1:28" s="28" customFormat="1" ht="15.75" customHeight="1" thickBot="1">
      <c r="A70" s="123"/>
      <c r="B70" s="120" t="s">
        <v>70</v>
      </c>
      <c r="C70" s="124"/>
      <c r="D70" s="129"/>
      <c r="E70" s="129"/>
      <c r="F70" s="118"/>
      <c r="G70" s="855">
        <v>3</v>
      </c>
      <c r="H70" s="50">
        <f t="shared" si="3"/>
        <v>90</v>
      </c>
      <c r="I70" s="130"/>
      <c r="J70" s="130"/>
      <c r="K70" s="124"/>
      <c r="L70" s="124"/>
      <c r="M70" s="330"/>
      <c r="N70" s="126"/>
      <c r="O70" s="143"/>
      <c r="P70" s="435"/>
      <c r="Q70" s="350"/>
      <c r="R70" s="140"/>
      <c r="S70" s="438"/>
      <c r="T70" s="145"/>
      <c r="U70" s="145"/>
      <c r="V70" s="145"/>
      <c r="W70" s="145"/>
      <c r="X70" s="145"/>
      <c r="Y70" s="146"/>
      <c r="Z70" s="758"/>
      <c r="AA70" s="758"/>
      <c r="AB70" s="758"/>
    </row>
    <row r="71" spans="1:28" s="185" customFormat="1" ht="15.75" customHeight="1" thickBot="1">
      <c r="A71" s="397" t="s">
        <v>136</v>
      </c>
      <c r="B71" s="267" t="s">
        <v>71</v>
      </c>
      <c r="C71" s="271"/>
      <c r="D71" s="272"/>
      <c r="E71" s="272"/>
      <c r="F71" s="121"/>
      <c r="G71" s="846">
        <v>6</v>
      </c>
      <c r="H71" s="82">
        <f t="shared" si="3"/>
        <v>180</v>
      </c>
      <c r="I71" s="273">
        <v>72</v>
      </c>
      <c r="J71" s="273">
        <v>36</v>
      </c>
      <c r="K71" s="271">
        <v>18</v>
      </c>
      <c r="L71" s="271">
        <v>18</v>
      </c>
      <c r="M71" s="324">
        <f>H71-I71</f>
        <v>108</v>
      </c>
      <c r="N71" s="315"/>
      <c r="O71" s="274"/>
      <c r="P71" s="436"/>
      <c r="Q71" s="353"/>
      <c r="R71" s="275"/>
      <c r="S71" s="439"/>
      <c r="T71" s="398"/>
      <c r="U71" s="398"/>
      <c r="V71" s="398"/>
      <c r="W71" s="398"/>
      <c r="X71" s="398"/>
      <c r="Y71" s="399"/>
      <c r="Z71" s="759"/>
      <c r="AA71" s="28" t="s">
        <v>49</v>
      </c>
      <c r="AB71" s="759">
        <f>G72+G73+G79+G83+G84+G88</f>
        <v>21</v>
      </c>
    </row>
    <row r="72" spans="1:28" s="28" customFormat="1" ht="19.5" customHeight="1" thickBot="1">
      <c r="A72" s="123" t="s">
        <v>137</v>
      </c>
      <c r="B72" s="232" t="s">
        <v>71</v>
      </c>
      <c r="C72" s="124">
        <v>2</v>
      </c>
      <c r="D72" s="129"/>
      <c r="E72" s="129"/>
      <c r="F72" s="118"/>
      <c r="G72" s="855">
        <v>5</v>
      </c>
      <c r="H72" s="50">
        <f t="shared" si="3"/>
        <v>150</v>
      </c>
      <c r="I72" s="130">
        <v>54</v>
      </c>
      <c r="J72" s="130">
        <v>36</v>
      </c>
      <c r="K72" s="124">
        <v>18</v>
      </c>
      <c r="L72" s="124"/>
      <c r="M72" s="330">
        <f>H72-I72</f>
        <v>96</v>
      </c>
      <c r="N72" s="126"/>
      <c r="O72" s="143">
        <v>6</v>
      </c>
      <c r="P72" s="435"/>
      <c r="Q72" s="350"/>
      <c r="R72" s="140"/>
      <c r="S72" s="438"/>
      <c r="T72" s="147"/>
      <c r="U72" s="147"/>
      <c r="V72" s="147"/>
      <c r="W72" s="147"/>
      <c r="X72" s="147"/>
      <c r="Y72" s="148"/>
      <c r="Z72" s="758"/>
      <c r="AA72" s="28" t="s">
        <v>50</v>
      </c>
      <c r="AB72" s="758">
        <f>G76+G89+G90+G94+G95</f>
        <v>15</v>
      </c>
    </row>
    <row r="73" spans="1:28" s="28" customFormat="1" ht="17.25" customHeight="1" thickBot="1">
      <c r="A73" s="49" t="s">
        <v>138</v>
      </c>
      <c r="B73" s="168" t="s">
        <v>186</v>
      </c>
      <c r="C73" s="117"/>
      <c r="D73" s="116"/>
      <c r="E73" s="116"/>
      <c r="F73" s="118">
        <v>3</v>
      </c>
      <c r="G73" s="855">
        <v>1</v>
      </c>
      <c r="H73" s="68">
        <f t="shared" si="3"/>
        <v>30</v>
      </c>
      <c r="I73" s="115">
        <v>18</v>
      </c>
      <c r="J73" s="115"/>
      <c r="K73" s="116"/>
      <c r="L73" s="116">
        <v>18</v>
      </c>
      <c r="M73" s="317">
        <f>H73-I73</f>
        <v>12</v>
      </c>
      <c r="N73" s="111"/>
      <c r="O73" s="400"/>
      <c r="P73" s="401">
        <v>2</v>
      </c>
      <c r="Q73" s="402"/>
      <c r="R73" s="373"/>
      <c r="S73" s="117"/>
      <c r="T73" s="153"/>
      <c r="U73" s="154"/>
      <c r="V73" s="154"/>
      <c r="W73" s="154"/>
      <c r="X73" s="154"/>
      <c r="Y73" s="154"/>
      <c r="Z73" s="758"/>
      <c r="AA73" s="758"/>
      <c r="AB73" s="758">
        <f>SUM(AB71:AB72)</f>
        <v>36</v>
      </c>
    </row>
    <row r="74" spans="1:28" s="380" customFormat="1" ht="15.75">
      <c r="A74" s="49" t="s">
        <v>176</v>
      </c>
      <c r="B74" s="86" t="s">
        <v>74</v>
      </c>
      <c r="C74" s="117"/>
      <c r="D74" s="117"/>
      <c r="E74" s="117"/>
      <c r="F74" s="118"/>
      <c r="G74" s="751">
        <f>G75+G76</f>
        <v>3.5</v>
      </c>
      <c r="H74" s="311">
        <f t="shared" si="3"/>
        <v>105</v>
      </c>
      <c r="I74" s="68"/>
      <c r="J74" s="115"/>
      <c r="K74" s="116"/>
      <c r="L74" s="116"/>
      <c r="M74" s="318"/>
      <c r="N74" s="314"/>
      <c r="O74" s="127"/>
      <c r="P74" s="347"/>
      <c r="Q74" s="346"/>
      <c r="R74" s="127"/>
      <c r="S74" s="440"/>
      <c r="T74" s="377"/>
      <c r="U74" s="378"/>
      <c r="V74" s="378"/>
      <c r="W74" s="379"/>
      <c r="Z74" s="760"/>
      <c r="AA74" s="760"/>
      <c r="AB74" s="760"/>
    </row>
    <row r="75" spans="1:28" s="380" customFormat="1" ht="15.75">
      <c r="A75" s="49"/>
      <c r="B75" s="86" t="s">
        <v>70</v>
      </c>
      <c r="C75" s="117"/>
      <c r="D75" s="117"/>
      <c r="E75" s="117"/>
      <c r="F75" s="118"/>
      <c r="G75" s="752">
        <v>1</v>
      </c>
      <c r="H75" s="311">
        <f t="shared" si="3"/>
        <v>30</v>
      </c>
      <c r="I75" s="68"/>
      <c r="J75" s="115"/>
      <c r="K75" s="116"/>
      <c r="L75" s="128"/>
      <c r="M75" s="317"/>
      <c r="N75" s="313"/>
      <c r="O75" s="89"/>
      <c r="P75" s="344"/>
      <c r="Q75" s="111"/>
      <c r="R75" s="89"/>
      <c r="S75" s="49"/>
      <c r="T75" s="377"/>
      <c r="U75" s="378"/>
      <c r="V75" s="378"/>
      <c r="W75" s="379"/>
      <c r="Z75" s="760"/>
      <c r="AA75" s="760"/>
      <c r="AB75" s="760"/>
    </row>
    <row r="76" spans="1:28" s="380" customFormat="1" ht="15.75">
      <c r="A76" s="49" t="s">
        <v>177</v>
      </c>
      <c r="B76" s="268" t="s">
        <v>71</v>
      </c>
      <c r="C76" s="117" t="s">
        <v>36</v>
      </c>
      <c r="D76" s="117"/>
      <c r="E76" s="117"/>
      <c r="F76" s="118"/>
      <c r="G76" s="865">
        <v>2.5</v>
      </c>
      <c r="H76" s="472">
        <f t="shared" si="3"/>
        <v>75</v>
      </c>
      <c r="I76" s="631">
        <v>36</v>
      </c>
      <c r="J76" s="631">
        <v>18</v>
      </c>
      <c r="K76" s="632">
        <v>18</v>
      </c>
      <c r="L76" s="866"/>
      <c r="M76" s="633">
        <f>H76-I76</f>
        <v>39</v>
      </c>
      <c r="N76" s="323"/>
      <c r="O76" s="65"/>
      <c r="P76" s="349"/>
      <c r="Q76" s="325"/>
      <c r="R76" s="89">
        <v>4</v>
      </c>
      <c r="S76" s="60"/>
      <c r="T76" s="377"/>
      <c r="U76" s="378">
        <v>5</v>
      </c>
      <c r="V76" s="378"/>
      <c r="W76" s="379"/>
      <c r="Z76" s="760"/>
      <c r="AA76" s="760"/>
      <c r="AB76" s="760"/>
    </row>
    <row r="77" spans="1:28" s="380" customFormat="1" ht="15.75">
      <c r="A77" s="123" t="s">
        <v>139</v>
      </c>
      <c r="B77" s="861" t="s">
        <v>87</v>
      </c>
      <c r="C77" s="117"/>
      <c r="D77" s="117"/>
      <c r="E77" s="117"/>
      <c r="F77" s="864"/>
      <c r="G77" s="871">
        <v>3.5</v>
      </c>
      <c r="H77" s="872">
        <f t="shared" si="3"/>
        <v>105</v>
      </c>
      <c r="I77" s="872"/>
      <c r="J77" s="872"/>
      <c r="K77" s="873"/>
      <c r="L77" s="873"/>
      <c r="M77" s="874"/>
      <c r="N77" s="323"/>
      <c r="O77" s="66"/>
      <c r="P77" s="349"/>
      <c r="Q77" s="325"/>
      <c r="R77" s="89"/>
      <c r="S77" s="60"/>
      <c r="T77" s="856"/>
      <c r="U77" s="857"/>
      <c r="V77" s="858"/>
      <c r="W77" s="859"/>
      <c r="Z77" s="760"/>
      <c r="AA77" s="760"/>
      <c r="AB77" s="760"/>
    </row>
    <row r="78" spans="1:28" s="380" customFormat="1" ht="15.75">
      <c r="A78" s="49"/>
      <c r="B78" s="862" t="s">
        <v>70</v>
      </c>
      <c r="C78" s="117"/>
      <c r="D78" s="117"/>
      <c r="E78" s="117"/>
      <c r="F78" s="864"/>
      <c r="G78" s="871">
        <v>1</v>
      </c>
      <c r="H78" s="872">
        <f t="shared" si="3"/>
        <v>30</v>
      </c>
      <c r="I78" s="872"/>
      <c r="J78" s="872"/>
      <c r="K78" s="873"/>
      <c r="L78" s="873"/>
      <c r="M78" s="874"/>
      <c r="N78" s="323"/>
      <c r="O78" s="66"/>
      <c r="P78" s="349"/>
      <c r="Q78" s="325"/>
      <c r="R78" s="89"/>
      <c r="S78" s="60"/>
      <c r="T78" s="856"/>
      <c r="U78" s="857"/>
      <c r="V78" s="858"/>
      <c r="W78" s="859"/>
      <c r="Z78" s="760"/>
      <c r="AA78" s="760"/>
      <c r="AB78" s="760"/>
    </row>
    <row r="79" spans="1:28" s="185" customFormat="1" ht="19.5" customHeight="1">
      <c r="A79" s="397" t="s">
        <v>139</v>
      </c>
      <c r="B79" s="863" t="s">
        <v>87</v>
      </c>
      <c r="C79" s="82"/>
      <c r="D79" s="61">
        <v>3</v>
      </c>
      <c r="E79" s="61"/>
      <c r="F79" s="753"/>
      <c r="G79" s="867">
        <v>2.5</v>
      </c>
      <c r="H79" s="868">
        <f t="shared" si="3"/>
        <v>75</v>
      </c>
      <c r="I79" s="869">
        <v>27</v>
      </c>
      <c r="J79" s="869">
        <v>18</v>
      </c>
      <c r="K79" s="870">
        <v>9</v>
      </c>
      <c r="L79" s="870"/>
      <c r="M79" s="690">
        <f>H79-I79</f>
        <v>48</v>
      </c>
      <c r="N79" s="281"/>
      <c r="O79" s="393"/>
      <c r="P79" s="754">
        <v>3</v>
      </c>
      <c r="Q79" s="394"/>
      <c r="R79" s="395"/>
      <c r="S79" s="439"/>
      <c r="T79" s="755"/>
      <c r="U79" s="756"/>
      <c r="V79" s="757"/>
      <c r="W79" s="755"/>
      <c r="X79" s="756"/>
      <c r="Y79" s="757"/>
      <c r="Z79" s="759"/>
      <c r="AA79" s="759"/>
      <c r="AB79" s="759"/>
    </row>
    <row r="80" spans="1:28" s="28" customFormat="1" ht="26.25" customHeight="1" thickBot="1">
      <c r="A80" s="123" t="s">
        <v>140</v>
      </c>
      <c r="B80" s="120" t="s">
        <v>89</v>
      </c>
      <c r="C80" s="124"/>
      <c r="D80" s="117"/>
      <c r="E80" s="117"/>
      <c r="F80" s="118"/>
      <c r="G80" s="875">
        <f>G81+G82</f>
        <v>14.5</v>
      </c>
      <c r="H80" s="68">
        <f t="shared" si="3"/>
        <v>435</v>
      </c>
      <c r="I80" s="115"/>
      <c r="J80" s="115"/>
      <c r="K80" s="116"/>
      <c r="L80" s="116"/>
      <c r="M80" s="317"/>
      <c r="N80" s="111"/>
      <c r="O80" s="143"/>
      <c r="P80" s="435"/>
      <c r="Q80" s="350"/>
      <c r="R80" s="140"/>
      <c r="S80" s="438"/>
      <c r="T80" s="176"/>
      <c r="U80" s="177"/>
      <c r="V80" s="177"/>
      <c r="W80" s="177"/>
      <c r="X80" s="177"/>
      <c r="Y80" s="177"/>
      <c r="Z80" s="758"/>
      <c r="AA80" s="758"/>
      <c r="AB80" s="758"/>
    </row>
    <row r="81" spans="1:28" s="28" customFormat="1" ht="18" customHeight="1" thickBot="1">
      <c r="A81" s="123"/>
      <c r="B81" s="120" t="s">
        <v>70</v>
      </c>
      <c r="C81" s="124"/>
      <c r="D81" s="117"/>
      <c r="E81" s="117"/>
      <c r="F81" s="80"/>
      <c r="G81" s="875">
        <v>4</v>
      </c>
      <c r="H81" s="68">
        <f t="shared" si="3"/>
        <v>120</v>
      </c>
      <c r="I81" s="115"/>
      <c r="J81" s="115"/>
      <c r="K81" s="116"/>
      <c r="L81" s="116"/>
      <c r="M81" s="317"/>
      <c r="N81" s="111"/>
      <c r="O81" s="143"/>
      <c r="P81" s="435"/>
      <c r="Q81" s="350"/>
      <c r="R81" s="140"/>
      <c r="S81" s="438"/>
      <c r="T81" s="178"/>
      <c r="U81" s="178"/>
      <c r="V81" s="178"/>
      <c r="W81" s="178"/>
      <c r="X81" s="178"/>
      <c r="Y81" s="179"/>
      <c r="Z81" s="758"/>
      <c r="AA81" s="758"/>
      <c r="AB81" s="758"/>
    </row>
    <row r="82" spans="1:28" s="28" customFormat="1" ht="22.5" customHeight="1" thickBot="1">
      <c r="A82" s="123" t="s">
        <v>167</v>
      </c>
      <c r="B82" s="267" t="s">
        <v>90</v>
      </c>
      <c r="C82" s="124"/>
      <c r="D82" s="117"/>
      <c r="E82" s="117"/>
      <c r="F82" s="80"/>
      <c r="G82" s="860">
        <v>10.5</v>
      </c>
      <c r="H82" s="61">
        <f t="shared" si="3"/>
        <v>315</v>
      </c>
      <c r="I82" s="109">
        <f>J82+K82+L82</f>
        <v>135</v>
      </c>
      <c r="J82" s="109">
        <v>78</v>
      </c>
      <c r="K82" s="110">
        <v>48</v>
      </c>
      <c r="L82" s="110">
        <v>9</v>
      </c>
      <c r="M82" s="316">
        <f>H82-I82</f>
        <v>180</v>
      </c>
      <c r="N82" s="325"/>
      <c r="O82" s="274"/>
      <c r="P82" s="436"/>
      <c r="Q82" s="353"/>
      <c r="R82" s="275"/>
      <c r="S82" s="438"/>
      <c r="T82" s="153"/>
      <c r="U82" s="154"/>
      <c r="V82" s="154"/>
      <c r="W82" s="154"/>
      <c r="X82" s="154"/>
      <c r="Y82" s="154"/>
      <c r="Z82" s="758"/>
      <c r="AA82" s="758"/>
      <c r="AB82" s="758"/>
    </row>
    <row r="83" spans="1:28" s="28" customFormat="1" ht="18" customHeight="1" thickBot="1">
      <c r="A83" s="123" t="s">
        <v>182</v>
      </c>
      <c r="B83" s="120" t="s">
        <v>90</v>
      </c>
      <c r="C83" s="124"/>
      <c r="D83" s="117" t="s">
        <v>72</v>
      </c>
      <c r="E83" s="117"/>
      <c r="F83" s="80"/>
      <c r="G83" s="875">
        <v>6.5</v>
      </c>
      <c r="H83" s="68">
        <f t="shared" si="3"/>
        <v>195</v>
      </c>
      <c r="I83" s="115">
        <v>90</v>
      </c>
      <c r="J83" s="115">
        <v>60</v>
      </c>
      <c r="K83" s="116">
        <v>30</v>
      </c>
      <c r="L83" s="116"/>
      <c r="M83" s="317">
        <f>H83-I83</f>
        <v>105</v>
      </c>
      <c r="N83" s="111">
        <v>6</v>
      </c>
      <c r="O83" s="143"/>
      <c r="P83" s="435"/>
      <c r="Q83" s="350"/>
      <c r="R83" s="140"/>
      <c r="S83" s="438"/>
      <c r="T83" s="178"/>
      <c r="U83" s="178"/>
      <c r="V83" s="178"/>
      <c r="W83" s="178"/>
      <c r="X83" s="178"/>
      <c r="Y83" s="179"/>
      <c r="Z83" s="758"/>
      <c r="AA83" s="758"/>
      <c r="AB83" s="758"/>
    </row>
    <row r="84" spans="1:28" s="185" customFormat="1" ht="21.75" customHeight="1">
      <c r="A84" s="123" t="s">
        <v>183</v>
      </c>
      <c r="B84" s="120" t="s">
        <v>71</v>
      </c>
      <c r="C84" s="124">
        <v>2</v>
      </c>
      <c r="D84" s="117"/>
      <c r="E84" s="117"/>
      <c r="F84" s="80"/>
      <c r="G84" s="875">
        <v>4</v>
      </c>
      <c r="H84" s="68">
        <f t="shared" si="3"/>
        <v>120</v>
      </c>
      <c r="I84" s="115">
        <f>J84+K84+L84</f>
        <v>45</v>
      </c>
      <c r="J84" s="115">
        <v>18</v>
      </c>
      <c r="K84" s="116">
        <v>18</v>
      </c>
      <c r="L84" s="116">
        <v>9</v>
      </c>
      <c r="M84" s="317">
        <f>H84-I84</f>
        <v>75</v>
      </c>
      <c r="N84" s="111"/>
      <c r="O84" s="143">
        <v>5</v>
      </c>
      <c r="P84" s="435"/>
      <c r="Q84" s="350"/>
      <c r="R84" s="140"/>
      <c r="S84" s="438"/>
      <c r="T84" s="180"/>
      <c r="U84" s="181"/>
      <c r="V84" s="182"/>
      <c r="W84" s="183"/>
      <c r="X84" s="181"/>
      <c r="Y84" s="184"/>
      <c r="Z84" s="759"/>
      <c r="AA84" s="759"/>
      <c r="AB84" s="759"/>
    </row>
    <row r="85" spans="1:28" s="28" customFormat="1" ht="15.75">
      <c r="A85" s="123" t="s">
        <v>141</v>
      </c>
      <c r="B85" s="120" t="s">
        <v>91</v>
      </c>
      <c r="C85" s="124"/>
      <c r="D85" s="129"/>
      <c r="E85" s="129"/>
      <c r="F85" s="80"/>
      <c r="G85" s="875">
        <v>11</v>
      </c>
      <c r="H85" s="50">
        <f t="shared" si="3"/>
        <v>330</v>
      </c>
      <c r="I85" s="130"/>
      <c r="J85" s="130"/>
      <c r="K85" s="124"/>
      <c r="L85" s="124"/>
      <c r="M85" s="330"/>
      <c r="N85" s="126"/>
      <c r="O85" s="143"/>
      <c r="P85" s="435"/>
      <c r="Q85" s="350"/>
      <c r="R85" s="140"/>
      <c r="S85" s="438"/>
      <c r="T85" s="186"/>
      <c r="U85" s="187"/>
      <c r="V85" s="188"/>
      <c r="W85" s="186"/>
      <c r="X85" s="187"/>
      <c r="Y85" s="188"/>
      <c r="Z85" s="758"/>
      <c r="AA85" s="758"/>
      <c r="AB85" s="758"/>
    </row>
    <row r="86" spans="1:28" s="28" customFormat="1" ht="15.75">
      <c r="A86" s="123"/>
      <c r="B86" s="120" t="s">
        <v>70</v>
      </c>
      <c r="C86" s="116"/>
      <c r="D86" s="117"/>
      <c r="E86" s="117"/>
      <c r="F86" s="80"/>
      <c r="G86" s="875">
        <v>3</v>
      </c>
      <c r="H86" s="50">
        <f t="shared" si="3"/>
        <v>90</v>
      </c>
      <c r="I86" s="115"/>
      <c r="J86" s="115"/>
      <c r="K86" s="116"/>
      <c r="L86" s="116"/>
      <c r="M86" s="330"/>
      <c r="N86" s="126"/>
      <c r="O86" s="143"/>
      <c r="P86" s="435"/>
      <c r="Q86" s="350"/>
      <c r="R86" s="140"/>
      <c r="S86" s="438"/>
      <c r="T86" s="189"/>
      <c r="U86" s="190"/>
      <c r="V86" s="191"/>
      <c r="W86" s="189"/>
      <c r="X86" s="190"/>
      <c r="Y86" s="191"/>
      <c r="Z86" s="758"/>
      <c r="AA86" s="758"/>
      <c r="AB86" s="758"/>
    </row>
    <row r="87" spans="1:28" s="28" customFormat="1" ht="15.75">
      <c r="A87" s="123" t="s">
        <v>142</v>
      </c>
      <c r="B87" s="267" t="s">
        <v>71</v>
      </c>
      <c r="C87" s="116"/>
      <c r="D87" s="117"/>
      <c r="E87" s="117"/>
      <c r="F87" s="80"/>
      <c r="G87" s="860">
        <v>8</v>
      </c>
      <c r="H87" s="82">
        <v>225</v>
      </c>
      <c r="I87" s="109">
        <f>J87+K87+L87</f>
        <v>102</v>
      </c>
      <c r="J87" s="109">
        <v>48</v>
      </c>
      <c r="K87" s="110">
        <v>39</v>
      </c>
      <c r="L87" s="110">
        <v>15</v>
      </c>
      <c r="M87" s="316">
        <f>H87-I87</f>
        <v>123</v>
      </c>
      <c r="N87" s="315"/>
      <c r="O87" s="274"/>
      <c r="P87" s="436"/>
      <c r="Q87" s="353"/>
      <c r="R87" s="140"/>
      <c r="S87" s="438"/>
      <c r="T87" s="192"/>
      <c r="U87" s="193"/>
      <c r="V87" s="194"/>
      <c r="W87" s="192"/>
      <c r="X87" s="193"/>
      <c r="Y87" s="194"/>
      <c r="Z87" s="758"/>
      <c r="AA87" s="758"/>
      <c r="AB87" s="758"/>
    </row>
    <row r="88" spans="1:28" s="28" customFormat="1" ht="15.75">
      <c r="A88" s="123" t="s">
        <v>184</v>
      </c>
      <c r="B88" s="138" t="s">
        <v>71</v>
      </c>
      <c r="C88" s="116"/>
      <c r="D88" s="116">
        <v>3</v>
      </c>
      <c r="E88" s="116"/>
      <c r="F88" s="88"/>
      <c r="G88" s="875">
        <v>2</v>
      </c>
      <c r="H88" s="50">
        <f>G88*30</f>
        <v>60</v>
      </c>
      <c r="I88" s="115">
        <v>27</v>
      </c>
      <c r="J88" s="115">
        <v>18</v>
      </c>
      <c r="K88" s="116">
        <v>9</v>
      </c>
      <c r="L88" s="116"/>
      <c r="M88" s="330">
        <f>H88-I88</f>
        <v>33</v>
      </c>
      <c r="N88" s="126"/>
      <c r="O88" s="410"/>
      <c r="P88" s="355">
        <v>3</v>
      </c>
      <c r="Q88" s="352"/>
      <c r="R88" s="140"/>
      <c r="S88" s="438"/>
      <c r="T88" s="192"/>
      <c r="U88" s="193"/>
      <c r="V88" s="194"/>
      <c r="W88" s="192"/>
      <c r="X88" s="193"/>
      <c r="Y88" s="194"/>
      <c r="Z88" s="758"/>
      <c r="AA88" s="758"/>
      <c r="AB88" s="758"/>
    </row>
    <row r="89" spans="1:28" s="28" customFormat="1" ht="15.75">
      <c r="A89" s="123" t="s">
        <v>190</v>
      </c>
      <c r="B89" s="138" t="s">
        <v>71</v>
      </c>
      <c r="C89" s="116">
        <v>4</v>
      </c>
      <c r="D89" s="116"/>
      <c r="E89" s="116"/>
      <c r="F89" s="118"/>
      <c r="G89" s="875">
        <v>4.5</v>
      </c>
      <c r="H89" s="50">
        <f>G89*30</f>
        <v>135</v>
      </c>
      <c r="I89" s="115">
        <v>60</v>
      </c>
      <c r="J89" s="115">
        <v>30</v>
      </c>
      <c r="K89" s="116">
        <v>30</v>
      </c>
      <c r="L89" s="116"/>
      <c r="M89" s="330">
        <f>H89-I89</f>
        <v>75</v>
      </c>
      <c r="N89" s="126"/>
      <c r="O89" s="410"/>
      <c r="P89" s="355"/>
      <c r="Q89" s="746">
        <v>4</v>
      </c>
      <c r="R89" s="140"/>
      <c r="S89" s="438"/>
      <c r="T89" s="192"/>
      <c r="U89" s="193"/>
      <c r="V89" s="194"/>
      <c r="W89" s="192"/>
      <c r="X89" s="193"/>
      <c r="Y89" s="194"/>
      <c r="Z89" s="758"/>
      <c r="AA89" s="758"/>
      <c r="AB89" s="758"/>
    </row>
    <row r="90" spans="1:28" s="28" customFormat="1" ht="16.5" thickBot="1">
      <c r="A90" s="123" t="s">
        <v>185</v>
      </c>
      <c r="B90" s="138" t="s">
        <v>92</v>
      </c>
      <c r="C90" s="116"/>
      <c r="D90" s="116"/>
      <c r="E90" s="116">
        <v>4</v>
      </c>
      <c r="F90" s="118"/>
      <c r="G90" s="875">
        <v>1.5</v>
      </c>
      <c r="H90" s="50">
        <f aca="true" t="shared" si="4" ref="H90:H95">G90*30</f>
        <v>45</v>
      </c>
      <c r="I90" s="115">
        <v>15</v>
      </c>
      <c r="J90" s="115"/>
      <c r="K90" s="116"/>
      <c r="L90" s="116">
        <v>15</v>
      </c>
      <c r="M90" s="330">
        <f>H90-I90</f>
        <v>30</v>
      </c>
      <c r="N90" s="126"/>
      <c r="O90" s="410"/>
      <c r="P90" s="355"/>
      <c r="Q90" s="351">
        <v>1</v>
      </c>
      <c r="R90" s="140"/>
      <c r="S90" s="438"/>
      <c r="T90" s="195"/>
      <c r="U90" s="196"/>
      <c r="V90" s="197"/>
      <c r="W90" s="195"/>
      <c r="X90" s="196"/>
      <c r="Y90" s="197"/>
      <c r="Z90" s="758"/>
      <c r="AA90" s="758"/>
      <c r="AB90" s="758"/>
    </row>
    <row r="91" spans="1:28" s="28" customFormat="1" ht="15.75">
      <c r="A91" s="123" t="s">
        <v>187</v>
      </c>
      <c r="B91" s="138" t="s">
        <v>94</v>
      </c>
      <c r="C91" s="116"/>
      <c r="D91" s="116"/>
      <c r="E91" s="116"/>
      <c r="F91" s="118"/>
      <c r="G91" s="743">
        <v>10.5</v>
      </c>
      <c r="H91" s="50">
        <f t="shared" si="4"/>
        <v>315</v>
      </c>
      <c r="I91" s="115"/>
      <c r="J91" s="115"/>
      <c r="K91" s="116"/>
      <c r="L91" s="116"/>
      <c r="M91" s="330"/>
      <c r="N91" s="126"/>
      <c r="O91" s="143"/>
      <c r="P91" s="435"/>
      <c r="Q91" s="350"/>
      <c r="R91" s="140"/>
      <c r="S91" s="438"/>
      <c r="Z91" s="758"/>
      <c r="AA91" s="758"/>
      <c r="AB91" s="758"/>
    </row>
    <row r="92" spans="1:28" s="28" customFormat="1" ht="15.75">
      <c r="A92" s="123"/>
      <c r="B92" s="138" t="s">
        <v>70</v>
      </c>
      <c r="C92" s="116"/>
      <c r="D92" s="116"/>
      <c r="E92" s="116"/>
      <c r="F92" s="118"/>
      <c r="G92" s="743">
        <v>4</v>
      </c>
      <c r="H92" s="50">
        <f t="shared" si="4"/>
        <v>120</v>
      </c>
      <c r="I92" s="115"/>
      <c r="J92" s="115"/>
      <c r="K92" s="116"/>
      <c r="L92" s="116"/>
      <c r="M92" s="330"/>
      <c r="N92" s="126"/>
      <c r="O92" s="143"/>
      <c r="P92" s="435"/>
      <c r="Q92" s="350"/>
      <c r="R92" s="140"/>
      <c r="S92" s="438"/>
      <c r="Z92" s="758"/>
      <c r="AA92" s="758"/>
      <c r="AB92" s="758"/>
    </row>
    <row r="93" spans="1:28" s="28" customFormat="1" ht="15.75">
      <c r="A93" s="123" t="s">
        <v>188</v>
      </c>
      <c r="B93" s="221" t="s">
        <v>71</v>
      </c>
      <c r="C93" s="110"/>
      <c r="D93" s="110"/>
      <c r="E93" s="110"/>
      <c r="F93" s="121"/>
      <c r="G93" s="860">
        <v>6.5</v>
      </c>
      <c r="H93" s="82">
        <f t="shared" si="4"/>
        <v>195</v>
      </c>
      <c r="I93" s="109">
        <v>70</v>
      </c>
      <c r="J93" s="109">
        <v>30</v>
      </c>
      <c r="K93" s="110">
        <v>30</v>
      </c>
      <c r="L93" s="110">
        <v>10</v>
      </c>
      <c r="M93" s="324">
        <f>H93-I93</f>
        <v>125</v>
      </c>
      <c r="N93" s="315"/>
      <c r="O93" s="274"/>
      <c r="P93" s="436"/>
      <c r="Q93" s="353"/>
      <c r="R93" s="275"/>
      <c r="S93" s="438"/>
      <c r="Z93" s="758"/>
      <c r="AA93" s="758"/>
      <c r="AB93" s="758"/>
    </row>
    <row r="94" spans="1:28" s="28" customFormat="1" ht="15.75">
      <c r="A94" s="411" t="s">
        <v>189</v>
      </c>
      <c r="B94" s="28" t="s">
        <v>71</v>
      </c>
      <c r="C94" s="124">
        <v>4</v>
      </c>
      <c r="D94" s="124"/>
      <c r="E94" s="124"/>
      <c r="F94" s="118"/>
      <c r="G94" s="875">
        <v>5.5</v>
      </c>
      <c r="H94" s="50">
        <f t="shared" si="4"/>
        <v>165</v>
      </c>
      <c r="I94" s="130">
        <v>60</v>
      </c>
      <c r="J94" s="130">
        <v>30</v>
      </c>
      <c r="K94" s="124">
        <v>30</v>
      </c>
      <c r="L94" s="124"/>
      <c r="M94" s="330">
        <f>H94-I94</f>
        <v>105</v>
      </c>
      <c r="N94" s="126"/>
      <c r="O94" s="143"/>
      <c r="P94" s="435"/>
      <c r="Q94" s="402">
        <v>4</v>
      </c>
      <c r="R94" s="169"/>
      <c r="S94" s="441"/>
      <c r="T94" s="198"/>
      <c r="U94" s="198"/>
      <c r="V94" s="198"/>
      <c r="W94" s="198"/>
      <c r="X94" s="198"/>
      <c r="Y94" s="198"/>
      <c r="Z94" s="758"/>
      <c r="AA94" s="758"/>
      <c r="AB94" s="758"/>
    </row>
    <row r="95" spans="1:28" s="28" customFormat="1" ht="16.5" thickBot="1">
      <c r="A95" s="174" t="s">
        <v>191</v>
      </c>
      <c r="B95" s="415" t="s">
        <v>95</v>
      </c>
      <c r="C95" s="416"/>
      <c r="D95" s="407"/>
      <c r="E95" s="407" t="s">
        <v>36</v>
      </c>
      <c r="F95" s="408"/>
      <c r="G95" s="876">
        <v>1</v>
      </c>
      <c r="H95" s="417">
        <f t="shared" si="4"/>
        <v>30</v>
      </c>
      <c r="I95" s="418">
        <v>10</v>
      </c>
      <c r="J95" s="418"/>
      <c r="K95" s="416"/>
      <c r="L95" s="416">
        <v>10</v>
      </c>
      <c r="M95" s="419">
        <f>H95-I95</f>
        <v>20</v>
      </c>
      <c r="N95" s="409"/>
      <c r="O95" s="420"/>
      <c r="P95" s="437"/>
      <c r="Q95" s="421"/>
      <c r="R95" s="422">
        <v>1</v>
      </c>
      <c r="S95" s="442"/>
      <c r="T95" s="198"/>
      <c r="U95" s="198"/>
      <c r="V95" s="198"/>
      <c r="W95" s="198"/>
      <c r="X95" s="198"/>
      <c r="Y95" s="198"/>
      <c r="Z95" s="758"/>
      <c r="AA95" s="758"/>
      <c r="AB95" s="758"/>
    </row>
    <row r="96" spans="1:25" s="28" customFormat="1" ht="16.5" thickBot="1">
      <c r="A96" s="3288" t="s">
        <v>123</v>
      </c>
      <c r="B96" s="3288"/>
      <c r="C96" s="444"/>
      <c r="D96" s="445"/>
      <c r="E96" s="445"/>
      <c r="F96" s="446"/>
      <c r="G96" s="447">
        <f>G69+G74+G80+G77+G85+G91</f>
        <v>52</v>
      </c>
      <c r="H96" s="447">
        <f>H69+H74+H79+H80+H85+H91</f>
        <v>1530</v>
      </c>
      <c r="I96" s="449">
        <f>I71+I76+I79+I82+I87+I93</f>
        <v>442</v>
      </c>
      <c r="J96" s="449">
        <f>J71+J76+J79+J82+J87+J93</f>
        <v>228</v>
      </c>
      <c r="K96" s="444">
        <f>K71+K76+K79+K82+K87+K93</f>
        <v>162</v>
      </c>
      <c r="L96" s="444">
        <f>L71+L76+L79+L82+L87+L93</f>
        <v>52</v>
      </c>
      <c r="M96" s="448">
        <f>M71+M76+M79+M82+M87+M93</f>
        <v>623</v>
      </c>
      <c r="N96" s="450">
        <f aca="true" t="shared" si="5" ref="N96:S96">SUM(N69:N95)</f>
        <v>6</v>
      </c>
      <c r="O96" s="450">
        <f t="shared" si="5"/>
        <v>11</v>
      </c>
      <c r="P96" s="450">
        <f t="shared" si="5"/>
        <v>8</v>
      </c>
      <c r="Q96" s="450">
        <f t="shared" si="5"/>
        <v>9</v>
      </c>
      <c r="R96" s="450">
        <f t="shared" si="5"/>
        <v>5</v>
      </c>
      <c r="S96" s="450">
        <f t="shared" si="5"/>
        <v>0</v>
      </c>
      <c r="T96" s="198"/>
      <c r="U96" s="198"/>
      <c r="V96" s="198"/>
      <c r="W96" s="198"/>
      <c r="X96" s="198"/>
      <c r="Y96" s="198"/>
    </row>
    <row r="97" spans="1:25" s="28" customFormat="1" ht="18.75" customHeight="1" thickBot="1">
      <c r="A97" s="3287" t="s">
        <v>124</v>
      </c>
      <c r="B97" s="3287"/>
      <c r="C97" s="385"/>
      <c r="D97" s="385"/>
      <c r="E97" s="385"/>
      <c r="F97" s="385"/>
      <c r="G97" s="386">
        <f>G71+G76+G79+G82+G87+G93</f>
        <v>36</v>
      </c>
      <c r="H97" s="387"/>
      <c r="I97" s="387"/>
      <c r="J97" s="387"/>
      <c r="K97" s="387"/>
      <c r="L97" s="387"/>
      <c r="M97" s="387"/>
      <c r="N97" s="387"/>
      <c r="O97" s="387"/>
      <c r="P97" s="387"/>
      <c r="Q97" s="387"/>
      <c r="R97" s="387"/>
      <c r="S97" s="387"/>
      <c r="T97" s="198"/>
      <c r="U97" s="198"/>
      <c r="V97" s="198"/>
      <c r="W97" s="198"/>
      <c r="X97" s="198"/>
      <c r="Y97" s="198"/>
    </row>
    <row r="98" spans="1:25" s="28" customFormat="1" ht="15.75" customHeight="1" thickBot="1">
      <c r="A98" s="3291" t="s">
        <v>143</v>
      </c>
      <c r="B98" s="3292"/>
      <c r="C98" s="381"/>
      <c r="D98" s="381"/>
      <c r="E98" s="381"/>
      <c r="F98" s="381"/>
      <c r="G98" s="382">
        <f>G70+G75+G81+G86+G92+G78</f>
        <v>16</v>
      </c>
      <c r="H98" s="383"/>
      <c r="I98" s="383"/>
      <c r="J98" s="383"/>
      <c r="K98" s="383"/>
      <c r="L98" s="383"/>
      <c r="M98" s="383"/>
      <c r="N98" s="383"/>
      <c r="O98" s="383"/>
      <c r="P98" s="443"/>
      <c r="Q98" s="384"/>
      <c r="R98" s="383"/>
      <c r="S98" s="383"/>
      <c r="T98" s="198"/>
      <c r="U98" s="198"/>
      <c r="V98" s="198"/>
      <c r="W98" s="198"/>
      <c r="X98" s="198"/>
      <c r="Y98" s="198"/>
    </row>
    <row r="99" spans="1:25" s="28" customFormat="1" ht="16.5" thickBot="1">
      <c r="A99" s="3243"/>
      <c r="B99" s="3244"/>
      <c r="C99" s="3244"/>
      <c r="D99" s="3244"/>
      <c r="E99" s="3244"/>
      <c r="F99" s="3244"/>
      <c r="G99" s="3244"/>
      <c r="H99" s="3244"/>
      <c r="I99" s="3244"/>
      <c r="J99" s="3244"/>
      <c r="K99" s="3244"/>
      <c r="L99" s="3244"/>
      <c r="M99" s="3244"/>
      <c r="N99" s="3244"/>
      <c r="O99" s="3244"/>
      <c r="P99" s="3244"/>
      <c r="Q99" s="3244"/>
      <c r="R99" s="3244"/>
      <c r="S99" s="3245"/>
      <c r="T99" s="198"/>
      <c r="U99" s="198"/>
      <c r="V99" s="198"/>
      <c r="W99" s="198"/>
      <c r="X99" s="198"/>
      <c r="Y99" s="198"/>
    </row>
    <row r="100" spans="1:25" s="28" customFormat="1" ht="15.75" customHeight="1" thickBot="1">
      <c r="A100" s="3257" t="s">
        <v>170</v>
      </c>
      <c r="B100" s="3258"/>
      <c r="C100" s="3258"/>
      <c r="D100" s="3258"/>
      <c r="E100" s="3258"/>
      <c r="F100" s="3258"/>
      <c r="G100" s="3258"/>
      <c r="H100" s="3258"/>
      <c r="I100" s="3258"/>
      <c r="J100" s="3258"/>
      <c r="K100" s="3258"/>
      <c r="L100" s="3258"/>
      <c r="M100" s="3258"/>
      <c r="N100" s="3258"/>
      <c r="O100" s="3258"/>
      <c r="P100" s="3258"/>
      <c r="Q100" s="3258"/>
      <c r="R100" s="3258"/>
      <c r="S100" s="3259"/>
      <c r="T100" s="198"/>
      <c r="U100" s="198"/>
      <c r="V100" s="198"/>
      <c r="W100" s="198"/>
      <c r="X100" s="198"/>
      <c r="Y100" s="198"/>
    </row>
    <row r="101" spans="1:25" s="28" customFormat="1" ht="26.25" customHeight="1" hidden="1" thickBot="1">
      <c r="A101" s="3254" t="s">
        <v>225</v>
      </c>
      <c r="B101" s="3255"/>
      <c r="C101" s="3255"/>
      <c r="D101" s="3255"/>
      <c r="E101" s="3255"/>
      <c r="F101" s="3255"/>
      <c r="G101" s="3255"/>
      <c r="H101" s="3255"/>
      <c r="I101" s="3255"/>
      <c r="J101" s="3255"/>
      <c r="K101" s="3255"/>
      <c r="L101" s="3255"/>
      <c r="M101" s="3255"/>
      <c r="N101" s="3255"/>
      <c r="O101" s="3255"/>
      <c r="P101" s="3255"/>
      <c r="Q101" s="3255"/>
      <c r="R101" s="3255"/>
      <c r="S101" s="3256"/>
      <c r="T101" s="25"/>
      <c r="U101" s="25"/>
      <c r="V101" s="25"/>
      <c r="W101" s="25"/>
      <c r="X101" s="25"/>
      <c r="Y101" s="25"/>
    </row>
    <row r="102" spans="1:25" s="28" customFormat="1" ht="15.75" hidden="1">
      <c r="A102" s="389"/>
      <c r="B102" s="220"/>
      <c r="C102" s="220"/>
      <c r="D102" s="220"/>
      <c r="E102" s="220"/>
      <c r="F102" s="220"/>
      <c r="G102" s="172"/>
      <c r="H102" s="45"/>
      <c r="I102" s="388"/>
      <c r="J102" s="388"/>
      <c r="K102" s="388"/>
      <c r="L102" s="388"/>
      <c r="M102" s="333"/>
      <c r="N102" s="220"/>
      <c r="O102" s="388"/>
      <c r="P102" s="360"/>
      <c r="Q102" s="357"/>
      <c r="R102" s="215"/>
      <c r="S102" s="357"/>
      <c r="T102" s="25"/>
      <c r="U102" s="25"/>
      <c r="V102" s="25"/>
      <c r="W102" s="25"/>
      <c r="X102" s="25"/>
      <c r="Y102" s="25"/>
    </row>
    <row r="103" spans="1:25" s="28" customFormat="1" ht="15.75" hidden="1">
      <c r="A103" s="389"/>
      <c r="B103" s="220"/>
      <c r="C103" s="220"/>
      <c r="D103" s="220"/>
      <c r="E103" s="220"/>
      <c r="F103" s="220"/>
      <c r="G103" s="172"/>
      <c r="H103" s="50"/>
      <c r="I103" s="138"/>
      <c r="J103" s="138"/>
      <c r="K103" s="138"/>
      <c r="L103" s="138"/>
      <c r="M103" s="332"/>
      <c r="N103" s="219"/>
      <c r="O103" s="138"/>
      <c r="P103" s="359"/>
      <c r="Q103" s="222"/>
      <c r="R103" s="217"/>
      <c r="S103" s="222"/>
      <c r="T103" s="25"/>
      <c r="U103" s="25"/>
      <c r="V103" s="25"/>
      <c r="W103" s="25"/>
      <c r="X103" s="25"/>
      <c r="Y103" s="25"/>
    </row>
    <row r="104" spans="1:25" s="28" customFormat="1" ht="15.75" hidden="1">
      <c r="A104" s="329"/>
      <c r="B104" s="219"/>
      <c r="C104" s="220"/>
      <c r="D104" s="220"/>
      <c r="E104" s="220"/>
      <c r="F104" s="220"/>
      <c r="G104" s="172"/>
      <c r="H104" s="172"/>
      <c r="I104" s="220"/>
      <c r="J104" s="220"/>
      <c r="K104" s="220"/>
      <c r="L104" s="220"/>
      <c r="M104" s="333"/>
      <c r="N104" s="220"/>
      <c r="O104" s="220"/>
      <c r="P104" s="360"/>
      <c r="Q104" s="357"/>
      <c r="R104" s="215"/>
      <c r="S104" s="217"/>
      <c r="T104" s="25"/>
      <c r="U104" s="25"/>
      <c r="V104" s="25"/>
      <c r="W104" s="25"/>
      <c r="X104" s="25"/>
      <c r="Y104" s="25"/>
    </row>
    <row r="105" spans="1:25" s="28" customFormat="1" ht="15.75" hidden="1">
      <c r="A105" s="329"/>
      <c r="B105" s="219"/>
      <c r="C105" s="220"/>
      <c r="D105" s="220"/>
      <c r="E105" s="220"/>
      <c r="F105" s="220"/>
      <c r="G105" s="172"/>
      <c r="H105" s="172"/>
      <c r="I105" s="220"/>
      <c r="J105" s="220"/>
      <c r="K105" s="220"/>
      <c r="L105" s="220"/>
      <c r="M105" s="333"/>
      <c r="N105" s="220"/>
      <c r="O105" s="220"/>
      <c r="P105" s="360"/>
      <c r="Q105" s="222"/>
      <c r="R105" s="217"/>
      <c r="S105" s="217"/>
      <c r="T105" s="25"/>
      <c r="U105" s="25"/>
      <c r="V105" s="25"/>
      <c r="W105" s="25"/>
      <c r="X105" s="25"/>
      <c r="Y105" s="25"/>
    </row>
    <row r="106" spans="1:25" s="28" customFormat="1" ht="16.5" hidden="1" thickBot="1">
      <c r="A106" s="329"/>
      <c r="B106" s="219"/>
      <c r="C106" s="220"/>
      <c r="D106" s="220"/>
      <c r="E106" s="220"/>
      <c r="F106" s="220"/>
      <c r="G106" s="172"/>
      <c r="H106" s="172"/>
      <c r="I106" s="220"/>
      <c r="J106" s="220"/>
      <c r="K106" s="220"/>
      <c r="L106" s="220"/>
      <c r="M106" s="333"/>
      <c r="N106" s="220"/>
      <c r="O106" s="220"/>
      <c r="P106" s="360"/>
      <c r="Q106" s="222"/>
      <c r="R106" s="217"/>
      <c r="S106" s="217"/>
      <c r="T106" s="25"/>
      <c r="U106" s="25"/>
      <c r="V106" s="25"/>
      <c r="W106" s="25"/>
      <c r="X106" s="25"/>
      <c r="Y106" s="25"/>
    </row>
    <row r="107" spans="1:25" s="28" customFormat="1" ht="15.75" customHeight="1" thickBot="1">
      <c r="A107" s="3246" t="s">
        <v>193</v>
      </c>
      <c r="B107" s="3247"/>
      <c r="C107" s="3247"/>
      <c r="D107" s="3247"/>
      <c r="E107" s="3247"/>
      <c r="F107" s="3247"/>
      <c r="G107" s="3247"/>
      <c r="H107" s="3247"/>
      <c r="I107" s="3247"/>
      <c r="J107" s="3247"/>
      <c r="K107" s="3247"/>
      <c r="L107" s="3247"/>
      <c r="M107" s="3247"/>
      <c r="N107" s="3247"/>
      <c r="O107" s="3247"/>
      <c r="P107" s="3247"/>
      <c r="Q107" s="3247"/>
      <c r="R107" s="3247"/>
      <c r="S107" s="3248"/>
      <c r="T107" s="198"/>
      <c r="U107" s="198"/>
      <c r="V107" s="198"/>
      <c r="W107" s="198"/>
      <c r="X107" s="198"/>
      <c r="Y107" s="198"/>
    </row>
    <row r="108" spans="1:25" s="380" customFormat="1" ht="18" customHeight="1" thickBot="1">
      <c r="A108" s="624" t="s">
        <v>171</v>
      </c>
      <c r="B108" s="625" t="s">
        <v>78</v>
      </c>
      <c r="C108" s="626"/>
      <c r="D108" s="462"/>
      <c r="E108" s="462"/>
      <c r="F108" s="627"/>
      <c r="G108" s="902">
        <v>8</v>
      </c>
      <c r="H108" s="626">
        <f aca="true" t="shared" si="6" ref="H108:H128">G108*30</f>
        <v>240</v>
      </c>
      <c r="I108" s="460"/>
      <c r="J108" s="460"/>
      <c r="K108" s="461"/>
      <c r="L108" s="461"/>
      <c r="M108" s="462"/>
      <c r="N108" s="626"/>
      <c r="O108" s="626"/>
      <c r="P108" s="626"/>
      <c r="Q108" s="626"/>
      <c r="R108" s="626"/>
      <c r="S108" s="626"/>
      <c r="T108" s="396"/>
      <c r="U108" s="396"/>
      <c r="V108" s="396"/>
      <c r="W108" s="396"/>
      <c r="X108" s="396"/>
      <c r="Y108" s="396"/>
    </row>
    <row r="109" spans="1:25" s="380" customFormat="1" ht="18" customHeight="1" thickBot="1">
      <c r="A109" s="265"/>
      <c r="B109" s="423" t="s">
        <v>70</v>
      </c>
      <c r="C109" s="72"/>
      <c r="D109" s="424"/>
      <c r="E109" s="424"/>
      <c r="F109" s="425"/>
      <c r="G109" s="903">
        <v>2</v>
      </c>
      <c r="H109" s="72">
        <f t="shared" si="6"/>
        <v>60</v>
      </c>
      <c r="I109" s="102"/>
      <c r="J109" s="102"/>
      <c r="K109" s="101"/>
      <c r="L109" s="101"/>
      <c r="M109" s="426"/>
      <c r="N109" s="427"/>
      <c r="O109" s="72"/>
      <c r="P109" s="376"/>
      <c r="Q109" s="427"/>
      <c r="R109" s="72"/>
      <c r="S109" s="72"/>
      <c r="T109" s="396"/>
      <c r="U109" s="396"/>
      <c r="V109" s="396"/>
      <c r="W109" s="396"/>
      <c r="X109" s="396"/>
      <c r="Y109" s="396"/>
    </row>
    <row r="110" spans="1:27" s="380" customFormat="1" ht="18" customHeight="1" thickBot="1">
      <c r="A110" s="624" t="s">
        <v>171</v>
      </c>
      <c r="B110" s="625" t="s">
        <v>78</v>
      </c>
      <c r="C110" s="68"/>
      <c r="D110" s="76"/>
      <c r="E110" s="76"/>
      <c r="F110" s="139"/>
      <c r="G110" s="877">
        <v>6</v>
      </c>
      <c r="H110" s="61">
        <f t="shared" si="6"/>
        <v>180</v>
      </c>
      <c r="I110" s="109">
        <f>I111+I112</f>
        <v>69</v>
      </c>
      <c r="J110" s="109">
        <v>43</v>
      </c>
      <c r="K110" s="110">
        <v>26</v>
      </c>
      <c r="L110" s="110"/>
      <c r="M110" s="316">
        <f>H110-I110</f>
        <v>111</v>
      </c>
      <c r="N110" s="281"/>
      <c r="O110" s="61"/>
      <c r="P110" s="71"/>
      <c r="Q110" s="281"/>
      <c r="R110" s="61"/>
      <c r="S110" s="61"/>
      <c r="T110" s="396"/>
      <c r="U110" s="396"/>
      <c r="V110" s="396"/>
      <c r="W110" s="396"/>
      <c r="X110" s="396"/>
      <c r="Y110" s="396"/>
      <c r="AA110" s="773">
        <f>G110+G115+G118+G121+G125+G128</f>
        <v>32</v>
      </c>
    </row>
    <row r="111" spans="1:27" s="380" customFormat="1" ht="18" customHeight="1">
      <c r="A111" s="578" t="s">
        <v>172</v>
      </c>
      <c r="B111" s="575" t="s">
        <v>71</v>
      </c>
      <c r="C111" s="564"/>
      <c r="D111" s="579">
        <v>5</v>
      </c>
      <c r="E111" s="579"/>
      <c r="F111" s="580"/>
      <c r="G111" s="878">
        <v>4</v>
      </c>
      <c r="H111" s="564">
        <f t="shared" si="6"/>
        <v>120</v>
      </c>
      <c r="I111" s="543">
        <v>45</v>
      </c>
      <c r="J111" s="543">
        <v>27</v>
      </c>
      <c r="K111" s="544">
        <v>18</v>
      </c>
      <c r="L111" s="544"/>
      <c r="M111" s="317">
        <f>H111-I111</f>
        <v>75</v>
      </c>
      <c r="N111" s="307"/>
      <c r="O111" s="68"/>
      <c r="P111" s="369"/>
      <c r="Q111" s="307"/>
      <c r="R111" s="68">
        <v>5</v>
      </c>
      <c r="S111" s="68"/>
      <c r="T111" s="396"/>
      <c r="U111" s="396"/>
      <c r="V111" s="396"/>
      <c r="W111" s="396"/>
      <c r="X111" s="396"/>
      <c r="Y111" s="396"/>
      <c r="AA111" s="773">
        <f>G126</f>
        <v>1</v>
      </c>
    </row>
    <row r="112" spans="1:27" s="380" customFormat="1" ht="18" customHeight="1">
      <c r="A112" s="578" t="s">
        <v>173</v>
      </c>
      <c r="B112" s="575" t="s">
        <v>71</v>
      </c>
      <c r="C112" s="564">
        <v>6</v>
      </c>
      <c r="D112" s="579"/>
      <c r="E112" s="579"/>
      <c r="F112" s="580"/>
      <c r="G112" s="878">
        <v>2</v>
      </c>
      <c r="H112" s="564">
        <f t="shared" si="6"/>
        <v>60</v>
      </c>
      <c r="I112" s="543">
        <v>24</v>
      </c>
      <c r="J112" s="543">
        <v>16</v>
      </c>
      <c r="K112" s="544">
        <v>8</v>
      </c>
      <c r="L112" s="544"/>
      <c r="M112" s="317">
        <f>H112-I112</f>
        <v>36</v>
      </c>
      <c r="N112" s="307"/>
      <c r="O112" s="300"/>
      <c r="P112" s="428"/>
      <c r="Q112" s="371"/>
      <c r="R112" s="372"/>
      <c r="S112" s="373">
        <v>3</v>
      </c>
      <c r="T112" s="396"/>
      <c r="U112" s="396"/>
      <c r="V112" s="396"/>
      <c r="W112" s="396"/>
      <c r="X112" s="396"/>
      <c r="Y112" s="396"/>
      <c r="AA112" s="773">
        <f>G110+G115+G118+G121+G127+G128</f>
        <v>31</v>
      </c>
    </row>
    <row r="113" spans="1:27" s="789" customFormat="1" ht="18" customHeight="1">
      <c r="A113" s="879" t="s">
        <v>174</v>
      </c>
      <c r="B113" s="880" t="s">
        <v>83</v>
      </c>
      <c r="C113" s="881"/>
      <c r="D113" s="882"/>
      <c r="E113" s="882"/>
      <c r="F113" s="883"/>
      <c r="G113" s="884">
        <v>5</v>
      </c>
      <c r="H113" s="881">
        <f t="shared" si="6"/>
        <v>150</v>
      </c>
      <c r="I113" s="794"/>
      <c r="J113" s="794"/>
      <c r="K113" s="795"/>
      <c r="L113" s="795"/>
      <c r="M113" s="885"/>
      <c r="N113" s="886"/>
      <c r="O113" s="887"/>
      <c r="P113" s="888"/>
      <c r="Q113" s="889"/>
      <c r="R113" s="890"/>
      <c r="S113" s="891"/>
      <c r="T113" s="892"/>
      <c r="U113" s="892"/>
      <c r="V113" s="892"/>
      <c r="W113" s="892"/>
      <c r="X113" s="892"/>
      <c r="Y113" s="892"/>
      <c r="AA113" s="893"/>
    </row>
    <row r="114" spans="1:27" s="789" customFormat="1" ht="18" customHeight="1">
      <c r="A114" s="879"/>
      <c r="B114" s="880" t="s">
        <v>70</v>
      </c>
      <c r="C114" s="881"/>
      <c r="D114" s="882"/>
      <c r="E114" s="882"/>
      <c r="F114" s="883"/>
      <c r="G114" s="884">
        <v>1</v>
      </c>
      <c r="H114" s="881">
        <f t="shared" si="6"/>
        <v>30</v>
      </c>
      <c r="I114" s="794"/>
      <c r="J114" s="794"/>
      <c r="K114" s="795"/>
      <c r="L114" s="795"/>
      <c r="M114" s="885"/>
      <c r="N114" s="886"/>
      <c r="O114" s="887"/>
      <c r="P114" s="888"/>
      <c r="Q114" s="889"/>
      <c r="R114" s="890"/>
      <c r="S114" s="891"/>
      <c r="T114" s="892"/>
      <c r="U114" s="892"/>
      <c r="V114" s="892"/>
      <c r="W114" s="892"/>
      <c r="X114" s="892"/>
      <c r="Y114" s="892"/>
      <c r="AA114" s="893"/>
    </row>
    <row r="115" spans="1:27" s="789" customFormat="1" ht="16.5" customHeight="1">
      <c r="A115" s="879" t="s">
        <v>234</v>
      </c>
      <c r="B115" s="894" t="s">
        <v>71</v>
      </c>
      <c r="C115" s="881"/>
      <c r="D115" s="881">
        <v>4</v>
      </c>
      <c r="E115" s="881"/>
      <c r="F115" s="883"/>
      <c r="G115" s="895">
        <v>4</v>
      </c>
      <c r="H115" s="896">
        <f t="shared" si="6"/>
        <v>120</v>
      </c>
      <c r="I115" s="737">
        <v>45</v>
      </c>
      <c r="J115" s="737">
        <v>30</v>
      </c>
      <c r="K115" s="897">
        <v>15</v>
      </c>
      <c r="L115" s="897"/>
      <c r="M115" s="898">
        <f>H115-I115</f>
        <v>75</v>
      </c>
      <c r="N115" s="899"/>
      <c r="O115" s="900"/>
      <c r="P115" s="901"/>
      <c r="Q115" s="746">
        <v>3</v>
      </c>
      <c r="R115" s="890"/>
      <c r="S115" s="890"/>
      <c r="T115" s="892"/>
      <c r="U115" s="892"/>
      <c r="V115" s="892"/>
      <c r="W115" s="892"/>
      <c r="X115" s="892"/>
      <c r="Y115" s="892"/>
      <c r="AA115" s="893"/>
    </row>
    <row r="116" spans="1:27" s="380" customFormat="1" ht="20.25" customHeight="1">
      <c r="A116" s="585" t="s">
        <v>175</v>
      </c>
      <c r="B116" s="586" t="s">
        <v>85</v>
      </c>
      <c r="C116" s="559"/>
      <c r="D116" s="587"/>
      <c r="E116" s="587"/>
      <c r="F116" s="588"/>
      <c r="G116" s="904">
        <v>5</v>
      </c>
      <c r="H116" s="559">
        <f t="shared" si="6"/>
        <v>150</v>
      </c>
      <c r="I116" s="540"/>
      <c r="J116" s="540"/>
      <c r="K116" s="541"/>
      <c r="L116" s="541"/>
      <c r="M116" s="426"/>
      <c r="N116" s="427"/>
      <c r="O116" s="429"/>
      <c r="P116" s="430"/>
      <c r="Q116" s="431"/>
      <c r="R116" s="432"/>
      <c r="S116" s="433"/>
      <c r="T116" s="412"/>
      <c r="U116" s="413"/>
      <c r="V116" s="414"/>
      <c r="W116" s="412"/>
      <c r="X116" s="413"/>
      <c r="Y116" s="414"/>
      <c r="AA116" s="773"/>
    </row>
    <row r="117" spans="1:27" s="380" customFormat="1" ht="15.75">
      <c r="A117" s="578"/>
      <c r="B117" s="589" t="s">
        <v>70</v>
      </c>
      <c r="C117" s="564"/>
      <c r="D117" s="579"/>
      <c r="E117" s="579"/>
      <c r="F117" s="580"/>
      <c r="G117" s="878">
        <v>1</v>
      </c>
      <c r="H117" s="564">
        <f t="shared" si="6"/>
        <v>30</v>
      </c>
      <c r="I117" s="543"/>
      <c r="J117" s="543"/>
      <c r="K117" s="544"/>
      <c r="L117" s="544"/>
      <c r="M117" s="317"/>
      <c r="N117" s="307"/>
      <c r="O117" s="300"/>
      <c r="P117" s="401"/>
      <c r="Q117" s="402"/>
      <c r="R117" s="373"/>
      <c r="S117" s="373"/>
      <c r="T117" s="412"/>
      <c r="U117" s="413"/>
      <c r="V117" s="414"/>
      <c r="W117" s="412"/>
      <c r="X117" s="413"/>
      <c r="Y117" s="414"/>
      <c r="AA117" s="773"/>
    </row>
    <row r="118" spans="1:27" s="770" customFormat="1" ht="15.75">
      <c r="A118" s="762" t="s">
        <v>235</v>
      </c>
      <c r="B118" s="894" t="s">
        <v>71</v>
      </c>
      <c r="C118" s="584"/>
      <c r="D118" s="568">
        <v>5</v>
      </c>
      <c r="E118" s="568"/>
      <c r="F118" s="763"/>
      <c r="G118" s="877">
        <v>4</v>
      </c>
      <c r="H118" s="584">
        <f t="shared" si="6"/>
        <v>120</v>
      </c>
      <c r="I118" s="545">
        <f>J118+K118+L118</f>
        <v>45</v>
      </c>
      <c r="J118" s="737">
        <v>27</v>
      </c>
      <c r="K118" s="546">
        <v>18</v>
      </c>
      <c r="L118" s="546"/>
      <c r="M118" s="316">
        <f>H118-I118</f>
        <v>75</v>
      </c>
      <c r="N118" s="281"/>
      <c r="O118" s="75"/>
      <c r="P118" s="764"/>
      <c r="Q118" s="765"/>
      <c r="R118" s="766">
        <v>5</v>
      </c>
      <c r="S118" s="405"/>
      <c r="T118" s="767"/>
      <c r="U118" s="768"/>
      <c r="V118" s="769"/>
      <c r="W118" s="767"/>
      <c r="X118" s="768"/>
      <c r="Y118" s="769"/>
      <c r="AA118" s="28"/>
    </row>
    <row r="119" spans="1:27" s="28" customFormat="1" ht="18" customHeight="1">
      <c r="A119" s="578" t="s">
        <v>194</v>
      </c>
      <c r="B119" s="575" t="s">
        <v>80</v>
      </c>
      <c r="C119" s="564"/>
      <c r="D119" s="579"/>
      <c r="E119" s="579"/>
      <c r="F119" s="580"/>
      <c r="G119" s="581">
        <f>G120+G121</f>
        <v>12</v>
      </c>
      <c r="H119" s="564">
        <f aca="true" t="shared" si="7" ref="H119:H127">G119*30</f>
        <v>360</v>
      </c>
      <c r="I119" s="543"/>
      <c r="J119" s="543"/>
      <c r="K119" s="544"/>
      <c r="L119" s="544"/>
      <c r="M119" s="330"/>
      <c r="N119" s="175"/>
      <c r="O119" s="51"/>
      <c r="P119" s="354"/>
      <c r="Q119" s="350"/>
      <c r="R119" s="140"/>
      <c r="S119" s="140"/>
      <c r="T119" s="137"/>
      <c r="U119" s="137"/>
      <c r="V119" s="137"/>
      <c r="W119" s="137"/>
      <c r="X119" s="137"/>
      <c r="Y119" s="137"/>
      <c r="AA119" s="28" t="s">
        <v>50</v>
      </c>
    </row>
    <row r="120" spans="1:27" s="28" customFormat="1" ht="18" customHeight="1">
      <c r="A120" s="578"/>
      <c r="B120" s="575" t="s">
        <v>70</v>
      </c>
      <c r="C120" s="564"/>
      <c r="D120" s="579"/>
      <c r="E120" s="579"/>
      <c r="F120" s="580"/>
      <c r="G120" s="581">
        <v>2</v>
      </c>
      <c r="H120" s="564">
        <f t="shared" si="7"/>
        <v>60</v>
      </c>
      <c r="I120" s="543"/>
      <c r="J120" s="543"/>
      <c r="K120" s="544"/>
      <c r="L120" s="544"/>
      <c r="M120" s="330"/>
      <c r="N120" s="175"/>
      <c r="O120" s="51"/>
      <c r="P120" s="354"/>
      <c r="Q120" s="350"/>
      <c r="R120" s="140"/>
      <c r="S120" s="140"/>
      <c r="T120" s="137"/>
      <c r="U120" s="137"/>
      <c r="V120" s="137"/>
      <c r="W120" s="137"/>
      <c r="X120" s="137"/>
      <c r="Y120" s="137"/>
      <c r="AA120" s="774"/>
    </row>
    <row r="121" spans="1:27" s="28" customFormat="1" ht="15.75" customHeight="1">
      <c r="A121" s="578" t="s">
        <v>194</v>
      </c>
      <c r="B121" s="575" t="s">
        <v>80</v>
      </c>
      <c r="C121" s="544"/>
      <c r="D121" s="563"/>
      <c r="E121" s="563"/>
      <c r="F121" s="553"/>
      <c r="G121" s="583">
        <f>G122+G123+G124</f>
        <v>10</v>
      </c>
      <c r="H121" s="584">
        <f t="shared" si="7"/>
        <v>300</v>
      </c>
      <c r="I121" s="545">
        <f>J121+K121+L121</f>
        <v>117</v>
      </c>
      <c r="J121" s="545">
        <f>J122+J123+J124</f>
        <v>51</v>
      </c>
      <c r="K121" s="546">
        <f>K122+K123+K124</f>
        <v>33</v>
      </c>
      <c r="L121" s="546">
        <f>L122+L123+L124</f>
        <v>33</v>
      </c>
      <c r="M121" s="324">
        <f>H121-I121</f>
        <v>183</v>
      </c>
      <c r="N121" s="315"/>
      <c r="O121" s="274"/>
      <c r="P121" s="356"/>
      <c r="Q121" s="353"/>
      <c r="R121" s="275"/>
      <c r="S121" s="275"/>
      <c r="T121" s="137"/>
      <c r="U121" s="137"/>
      <c r="V121" s="137"/>
      <c r="W121" s="137"/>
      <c r="X121" s="137"/>
      <c r="Y121" s="137"/>
      <c r="AA121" s="774"/>
    </row>
    <row r="122" spans="1:27" s="28" customFormat="1" ht="18" customHeight="1">
      <c r="A122" s="578" t="s">
        <v>195</v>
      </c>
      <c r="B122" s="562" t="s">
        <v>71</v>
      </c>
      <c r="C122" s="544"/>
      <c r="D122" s="738" t="s">
        <v>61</v>
      </c>
      <c r="E122" s="563"/>
      <c r="F122" s="553"/>
      <c r="G122" s="581">
        <v>6</v>
      </c>
      <c r="H122" s="564">
        <f t="shared" si="7"/>
        <v>180</v>
      </c>
      <c r="I122" s="543">
        <f>J122+K122+L122</f>
        <v>72</v>
      </c>
      <c r="J122" s="543">
        <v>36</v>
      </c>
      <c r="K122" s="544">
        <v>18</v>
      </c>
      <c r="L122" s="544">
        <v>18</v>
      </c>
      <c r="M122" s="330">
        <f>H122-I122</f>
        <v>108</v>
      </c>
      <c r="N122" s="126"/>
      <c r="O122" s="143"/>
      <c r="P122" s="355">
        <v>8</v>
      </c>
      <c r="Q122" s="351"/>
      <c r="R122" s="140"/>
      <c r="S122" s="140"/>
      <c r="T122" s="137"/>
      <c r="U122" s="137"/>
      <c r="V122" s="137"/>
      <c r="W122" s="137"/>
      <c r="X122" s="137"/>
      <c r="Y122" s="137"/>
      <c r="AA122" s="774"/>
    </row>
    <row r="123" spans="1:27" s="28" customFormat="1" ht="16.5" customHeight="1">
      <c r="A123" s="578" t="s">
        <v>196</v>
      </c>
      <c r="B123" s="562" t="s">
        <v>90</v>
      </c>
      <c r="C123" s="544">
        <v>4</v>
      </c>
      <c r="D123" s="563"/>
      <c r="E123" s="563"/>
      <c r="F123" s="553"/>
      <c r="G123" s="581">
        <v>2.5</v>
      </c>
      <c r="H123" s="564">
        <f t="shared" si="7"/>
        <v>75</v>
      </c>
      <c r="I123" s="543">
        <f>J123+K123+L123</f>
        <v>30</v>
      </c>
      <c r="J123" s="543">
        <v>15</v>
      </c>
      <c r="K123" s="544">
        <v>15</v>
      </c>
      <c r="L123" s="544"/>
      <c r="M123" s="330">
        <f>H123-I123</f>
        <v>45</v>
      </c>
      <c r="N123" s="126"/>
      <c r="O123" s="143"/>
      <c r="P123" s="355"/>
      <c r="Q123" s="351">
        <v>2</v>
      </c>
      <c r="R123" s="140"/>
      <c r="S123" s="140"/>
      <c r="T123" s="137"/>
      <c r="U123" s="137"/>
      <c r="V123" s="137"/>
      <c r="W123" s="137"/>
      <c r="X123" s="137"/>
      <c r="Y123" s="137"/>
      <c r="AA123" s="774"/>
    </row>
    <row r="124" spans="1:28" s="28" customFormat="1" ht="18" customHeight="1">
      <c r="A124" s="578" t="s">
        <v>197</v>
      </c>
      <c r="B124" s="567" t="s">
        <v>82</v>
      </c>
      <c r="C124" s="544"/>
      <c r="D124" s="563"/>
      <c r="E124" s="563" t="s">
        <v>81</v>
      </c>
      <c r="F124" s="553"/>
      <c r="G124" s="581">
        <v>1.5</v>
      </c>
      <c r="H124" s="564">
        <f t="shared" si="7"/>
        <v>45</v>
      </c>
      <c r="I124" s="543">
        <v>15</v>
      </c>
      <c r="J124" s="543"/>
      <c r="K124" s="544"/>
      <c r="L124" s="544">
        <v>15</v>
      </c>
      <c r="M124" s="330">
        <f>H124-I124</f>
        <v>30</v>
      </c>
      <c r="N124" s="126"/>
      <c r="O124" s="143"/>
      <c r="P124" s="355"/>
      <c r="Q124" s="351">
        <v>1</v>
      </c>
      <c r="R124" s="140"/>
      <c r="S124" s="140"/>
      <c r="T124" s="137"/>
      <c r="U124" s="137"/>
      <c r="V124" s="137"/>
      <c r="W124" s="137"/>
      <c r="X124" s="137"/>
      <c r="Y124" s="137"/>
      <c r="AA124" s="28" t="s">
        <v>49</v>
      </c>
      <c r="AB124" s="28">
        <f>G122</f>
        <v>6</v>
      </c>
    </row>
    <row r="125" spans="1:28" s="28" customFormat="1" ht="15" customHeight="1">
      <c r="A125" s="578" t="s">
        <v>198</v>
      </c>
      <c r="B125" s="589" t="s">
        <v>86</v>
      </c>
      <c r="C125" s="564"/>
      <c r="D125" s="564"/>
      <c r="E125" s="564"/>
      <c r="F125" s="580"/>
      <c r="G125" s="771">
        <f>G127+G126</f>
        <v>5</v>
      </c>
      <c r="H125" s="564">
        <f t="shared" si="7"/>
        <v>150</v>
      </c>
      <c r="I125" s="543"/>
      <c r="J125" s="543"/>
      <c r="K125" s="544"/>
      <c r="L125" s="544"/>
      <c r="M125" s="330"/>
      <c r="N125" s="175"/>
      <c r="O125" s="159"/>
      <c r="P125" s="354"/>
      <c r="Q125" s="350"/>
      <c r="R125" s="140"/>
      <c r="S125" s="140"/>
      <c r="T125" s="155"/>
      <c r="U125" s="156"/>
      <c r="V125" s="157"/>
      <c r="W125" s="155"/>
      <c r="X125" s="156"/>
      <c r="Y125" s="157"/>
      <c r="AA125" s="28" t="s">
        <v>50</v>
      </c>
      <c r="AB125" s="28">
        <f>G111+G112+G115+G118+G123+G124+G127+G128+G130+G134+G136+G137+G140+G143+G146</f>
        <v>40.5</v>
      </c>
    </row>
    <row r="126" spans="1:27" s="28" customFormat="1" ht="17.25" customHeight="1">
      <c r="A126" s="578"/>
      <c r="B126" s="589" t="s">
        <v>70</v>
      </c>
      <c r="C126" s="564"/>
      <c r="D126" s="564"/>
      <c r="E126" s="564"/>
      <c r="F126" s="580"/>
      <c r="G126" s="771">
        <v>1</v>
      </c>
      <c r="H126" s="564">
        <f t="shared" si="7"/>
        <v>30</v>
      </c>
      <c r="I126" s="543"/>
      <c r="J126" s="543"/>
      <c r="K126" s="544"/>
      <c r="L126" s="544"/>
      <c r="M126" s="330"/>
      <c r="N126" s="175"/>
      <c r="O126" s="159"/>
      <c r="P126" s="354"/>
      <c r="Q126" s="350"/>
      <c r="R126" s="140"/>
      <c r="S126" s="140"/>
      <c r="T126" s="149"/>
      <c r="U126" s="150"/>
      <c r="V126" s="160"/>
      <c r="W126" s="161"/>
      <c r="X126" s="162"/>
      <c r="Y126" s="160"/>
      <c r="AA126" s="774"/>
    </row>
    <row r="127" spans="1:27" s="28" customFormat="1" ht="15" customHeight="1">
      <c r="A127" s="578" t="s">
        <v>199</v>
      </c>
      <c r="B127" s="582" t="s">
        <v>71</v>
      </c>
      <c r="C127" s="564"/>
      <c r="D127" s="564">
        <v>4</v>
      </c>
      <c r="E127" s="564"/>
      <c r="F127" s="580"/>
      <c r="G127" s="761">
        <v>4</v>
      </c>
      <c r="H127" s="584">
        <f t="shared" si="7"/>
        <v>120</v>
      </c>
      <c r="I127" s="545">
        <v>45</v>
      </c>
      <c r="J127" s="545">
        <v>30</v>
      </c>
      <c r="K127" s="546">
        <v>15</v>
      </c>
      <c r="L127" s="546"/>
      <c r="M127" s="324">
        <f>H127-I127</f>
        <v>75</v>
      </c>
      <c r="N127" s="390"/>
      <c r="O127" s="391"/>
      <c r="P127" s="356"/>
      <c r="Q127" s="392">
        <v>3</v>
      </c>
      <c r="R127" s="140"/>
      <c r="S127" s="140"/>
      <c r="T127" s="161"/>
      <c r="U127" s="162"/>
      <c r="V127" s="160"/>
      <c r="W127" s="161"/>
      <c r="X127" s="162"/>
      <c r="Y127" s="160"/>
      <c r="AA127" s="774"/>
    </row>
    <row r="128" spans="1:27" s="380" customFormat="1" ht="16.5" thickBot="1">
      <c r="A128" s="440" t="s">
        <v>200</v>
      </c>
      <c r="B128" s="694" t="s">
        <v>93</v>
      </c>
      <c r="C128" s="642">
        <v>6</v>
      </c>
      <c r="D128" s="695"/>
      <c r="E128" s="695"/>
      <c r="F128" s="451"/>
      <c r="G128" s="534">
        <v>3</v>
      </c>
      <c r="H128" s="696">
        <f t="shared" si="6"/>
        <v>90</v>
      </c>
      <c r="I128" s="631">
        <f>J128+K128+L128</f>
        <v>32</v>
      </c>
      <c r="J128" s="739">
        <v>16</v>
      </c>
      <c r="K128" s="632">
        <v>16</v>
      </c>
      <c r="L128" s="632"/>
      <c r="M128" s="697">
        <f>H128-I128</f>
        <v>58</v>
      </c>
      <c r="N128" s="696"/>
      <c r="O128" s="642"/>
      <c r="P128" s="698"/>
      <c r="Q128" s="698"/>
      <c r="R128" s="698"/>
      <c r="S128" s="740">
        <v>4</v>
      </c>
      <c r="AA128" s="773"/>
    </row>
    <row r="129" spans="1:27" s="380" customFormat="1" ht="16.5" thickBot="1">
      <c r="A129" s="3279" t="s">
        <v>213</v>
      </c>
      <c r="B129" s="3280"/>
      <c r="C129" s="3280"/>
      <c r="D129" s="3280"/>
      <c r="E129" s="3280"/>
      <c r="F129" s="3280"/>
      <c r="G129" s="3280"/>
      <c r="H129" s="3280"/>
      <c r="I129" s="3280"/>
      <c r="J129" s="3280"/>
      <c r="K129" s="3280"/>
      <c r="L129" s="3280"/>
      <c r="M129" s="3280"/>
      <c r="N129" s="3280"/>
      <c r="O129" s="3280"/>
      <c r="P129" s="3280"/>
      <c r="Q129" s="3280"/>
      <c r="R129" s="3280"/>
      <c r="S129" s="3281"/>
      <c r="AA129" s="773"/>
    </row>
    <row r="130" spans="1:27" s="380" customFormat="1" ht="15.75">
      <c r="A130" s="585" t="s">
        <v>72</v>
      </c>
      <c r="B130" s="685" t="s">
        <v>204</v>
      </c>
      <c r="C130" s="686">
        <v>6</v>
      </c>
      <c r="D130" s="587"/>
      <c r="E130" s="587"/>
      <c r="F130" s="588"/>
      <c r="G130" s="687">
        <v>3</v>
      </c>
      <c r="H130" s="686">
        <f aca="true" t="shared" si="8" ref="H130:H164">G130*30</f>
        <v>90</v>
      </c>
      <c r="I130" s="688">
        <f>J130+K130+L130</f>
        <v>32</v>
      </c>
      <c r="J130" s="742">
        <v>16</v>
      </c>
      <c r="K130" s="689">
        <v>16</v>
      </c>
      <c r="L130" s="689"/>
      <c r="M130" s="690">
        <f>H130-I130</f>
        <v>58</v>
      </c>
      <c r="N130" s="306"/>
      <c r="O130" s="691"/>
      <c r="P130" s="692"/>
      <c r="Q130" s="693"/>
      <c r="R130" s="433"/>
      <c r="S130" s="741">
        <v>4</v>
      </c>
      <c r="AA130" s="773">
        <f>G130+G131+G140+G143+G146</f>
        <v>17.5</v>
      </c>
    </row>
    <row r="131" spans="1:27" s="380" customFormat="1" ht="15.75">
      <c r="A131" s="49" t="s">
        <v>59</v>
      </c>
      <c r="B131" s="168" t="s">
        <v>207</v>
      </c>
      <c r="C131" s="68"/>
      <c r="D131" s="68"/>
      <c r="E131" s="68"/>
      <c r="F131" s="139"/>
      <c r="G131" s="884">
        <v>8</v>
      </c>
      <c r="H131" s="68">
        <f t="shared" si="8"/>
        <v>240</v>
      </c>
      <c r="I131" s="115"/>
      <c r="J131" s="115"/>
      <c r="K131" s="116"/>
      <c r="L131" s="116"/>
      <c r="M131" s="317"/>
      <c r="N131" s="307"/>
      <c r="O131" s="434"/>
      <c r="P131" s="365"/>
      <c r="Q131" s="371"/>
      <c r="R131" s="372"/>
      <c r="S131" s="372"/>
      <c r="AA131" s="773">
        <f>G132</f>
        <v>2</v>
      </c>
    </row>
    <row r="132" spans="1:27" s="380" customFormat="1" ht="15.75">
      <c r="A132" s="49"/>
      <c r="B132" s="168" t="s">
        <v>70</v>
      </c>
      <c r="C132" s="68"/>
      <c r="D132" s="68"/>
      <c r="E132" s="68"/>
      <c r="F132" s="139"/>
      <c r="G132" s="878">
        <v>2</v>
      </c>
      <c r="H132" s="68">
        <f t="shared" si="8"/>
        <v>60</v>
      </c>
      <c r="I132" s="115"/>
      <c r="J132" s="115"/>
      <c r="K132" s="116"/>
      <c r="L132" s="116"/>
      <c r="M132" s="317"/>
      <c r="N132" s="307"/>
      <c r="O132" s="434"/>
      <c r="P132" s="365"/>
      <c r="Q132" s="371"/>
      <c r="R132" s="372"/>
      <c r="S132" s="372"/>
      <c r="AA132" s="773">
        <f>G130+G133+G140+G143+G146</f>
        <v>15.5</v>
      </c>
    </row>
    <row r="133" spans="1:27" s="380" customFormat="1" ht="15.75">
      <c r="A133" s="49"/>
      <c r="B133" s="185" t="s">
        <v>71</v>
      </c>
      <c r="C133" s="68"/>
      <c r="D133" s="68"/>
      <c r="E133" s="68"/>
      <c r="F133" s="139"/>
      <c r="G133" s="877">
        <v>6</v>
      </c>
      <c r="H133" s="61">
        <f t="shared" si="8"/>
        <v>180</v>
      </c>
      <c r="I133" s="109">
        <v>77</v>
      </c>
      <c r="J133" s="109">
        <v>30</v>
      </c>
      <c r="K133" s="110">
        <v>30</v>
      </c>
      <c r="L133" s="110">
        <v>17</v>
      </c>
      <c r="M133" s="316">
        <f>H133-I133</f>
        <v>103</v>
      </c>
      <c r="N133" s="307"/>
      <c r="O133" s="300"/>
      <c r="P133" s="365"/>
      <c r="Q133" s="371"/>
      <c r="R133" s="372"/>
      <c r="S133" s="372"/>
      <c r="AA133" s="773"/>
    </row>
    <row r="134" spans="1:27" s="380" customFormat="1" ht="15.75">
      <c r="A134" s="49"/>
      <c r="B134" s="168" t="s">
        <v>71</v>
      </c>
      <c r="C134" s="68">
        <v>4</v>
      </c>
      <c r="D134" s="68"/>
      <c r="E134" s="68"/>
      <c r="F134" s="139"/>
      <c r="G134" s="532">
        <v>5</v>
      </c>
      <c r="H134" s="68">
        <f t="shared" si="8"/>
        <v>150</v>
      </c>
      <c r="I134" s="115">
        <v>60</v>
      </c>
      <c r="J134" s="115">
        <v>30</v>
      </c>
      <c r="K134" s="116">
        <v>30</v>
      </c>
      <c r="L134" s="116"/>
      <c r="M134" s="317">
        <f>H134-I134</f>
        <v>90</v>
      </c>
      <c r="N134" s="307"/>
      <c r="O134" s="300"/>
      <c r="P134" s="365"/>
      <c r="Q134" s="402">
        <v>4</v>
      </c>
      <c r="R134" s="372"/>
      <c r="S134" s="372"/>
      <c r="AA134" s="773"/>
    </row>
    <row r="135" spans="1:27" s="380" customFormat="1" ht="15.75">
      <c r="A135" s="49"/>
      <c r="B135" s="168" t="s">
        <v>205</v>
      </c>
      <c r="C135" s="68"/>
      <c r="D135" s="68"/>
      <c r="E135" s="68"/>
      <c r="F135" s="139"/>
      <c r="G135" s="533">
        <v>1</v>
      </c>
      <c r="H135" s="68">
        <f t="shared" si="8"/>
        <v>30</v>
      </c>
      <c r="I135" s="115">
        <v>17</v>
      </c>
      <c r="J135" s="115"/>
      <c r="K135" s="116"/>
      <c r="L135" s="116">
        <v>17</v>
      </c>
      <c r="M135" s="317">
        <f>H135-I135</f>
        <v>13</v>
      </c>
      <c r="N135" s="307"/>
      <c r="O135" s="300"/>
      <c r="P135" s="365"/>
      <c r="Q135" s="371"/>
      <c r="R135" s="372"/>
      <c r="S135" s="372"/>
      <c r="AA135" s="773"/>
    </row>
    <row r="136" spans="1:27" s="380" customFormat="1" ht="15.75">
      <c r="A136" s="49"/>
      <c r="B136" s="168" t="s">
        <v>205</v>
      </c>
      <c r="C136" s="68"/>
      <c r="D136" s="68"/>
      <c r="E136" s="68"/>
      <c r="F136" s="139"/>
      <c r="G136" s="532">
        <v>0.5</v>
      </c>
      <c r="H136" s="68">
        <f t="shared" si="8"/>
        <v>15</v>
      </c>
      <c r="I136" s="115">
        <v>9</v>
      </c>
      <c r="J136" s="115"/>
      <c r="K136" s="116"/>
      <c r="L136" s="116">
        <v>9</v>
      </c>
      <c r="M136" s="317">
        <f>H136-I136</f>
        <v>6</v>
      </c>
      <c r="N136" s="307"/>
      <c r="O136" s="300"/>
      <c r="P136" s="365"/>
      <c r="Q136" s="371"/>
      <c r="R136" s="373">
        <v>1</v>
      </c>
      <c r="S136" s="372"/>
      <c r="AA136" s="773"/>
    </row>
    <row r="137" spans="1:27" s="380" customFormat="1" ht="15.75">
      <c r="A137" s="49"/>
      <c r="B137" s="168" t="s">
        <v>205</v>
      </c>
      <c r="C137" s="68"/>
      <c r="D137" s="68"/>
      <c r="E137" s="68">
        <v>6</v>
      </c>
      <c r="F137" s="139"/>
      <c r="G137" s="532">
        <v>0.5</v>
      </c>
      <c r="H137" s="68">
        <f t="shared" si="8"/>
        <v>15</v>
      </c>
      <c r="I137" s="115">
        <v>8</v>
      </c>
      <c r="J137" s="115"/>
      <c r="K137" s="116"/>
      <c r="L137" s="116">
        <v>8</v>
      </c>
      <c r="M137" s="317">
        <f>H137-I137</f>
        <v>7</v>
      </c>
      <c r="N137" s="307"/>
      <c r="O137" s="300"/>
      <c r="P137" s="365"/>
      <c r="Q137" s="371"/>
      <c r="R137" s="372"/>
      <c r="S137" s="373">
        <v>1</v>
      </c>
      <c r="AA137" s="773"/>
    </row>
    <row r="138" spans="1:27" s="380" customFormat="1" ht="31.5">
      <c r="A138" s="578" t="s">
        <v>61</v>
      </c>
      <c r="B138" s="589" t="s">
        <v>206</v>
      </c>
      <c r="C138" s="564"/>
      <c r="D138" s="564"/>
      <c r="E138" s="564"/>
      <c r="F138" s="580"/>
      <c r="G138" s="747"/>
      <c r="H138" s="564"/>
      <c r="I138" s="543"/>
      <c r="J138" s="543"/>
      <c r="K138" s="544"/>
      <c r="L138" s="544"/>
      <c r="M138" s="317"/>
      <c r="N138" s="307"/>
      <c r="O138" s="300"/>
      <c r="P138" s="365"/>
      <c r="Q138" s="402"/>
      <c r="R138" s="372"/>
      <c r="S138" s="372"/>
      <c r="AA138" s="773"/>
    </row>
    <row r="139" spans="1:27" s="380" customFormat="1" ht="15.75">
      <c r="A139" s="578"/>
      <c r="B139" s="575" t="s">
        <v>70</v>
      </c>
      <c r="C139" s="564"/>
      <c r="D139" s="564"/>
      <c r="E139" s="564"/>
      <c r="F139" s="580"/>
      <c r="G139" s="581"/>
      <c r="H139" s="564"/>
      <c r="I139" s="543"/>
      <c r="J139" s="543"/>
      <c r="K139" s="544"/>
      <c r="L139" s="544"/>
      <c r="M139" s="317"/>
      <c r="N139" s="307"/>
      <c r="O139" s="300"/>
      <c r="P139" s="365"/>
      <c r="Q139" s="402"/>
      <c r="R139" s="372"/>
      <c r="S139" s="372"/>
      <c r="AA139" s="773"/>
    </row>
    <row r="140" spans="1:27" s="380" customFormat="1" ht="31.5">
      <c r="A140" s="578" t="s">
        <v>61</v>
      </c>
      <c r="B140" s="589" t="s">
        <v>206</v>
      </c>
      <c r="C140" s="68"/>
      <c r="D140" s="76">
        <v>4</v>
      </c>
      <c r="E140" s="76"/>
      <c r="F140" s="139"/>
      <c r="G140" s="748">
        <v>2.5</v>
      </c>
      <c r="H140" s="61">
        <f t="shared" si="8"/>
        <v>75</v>
      </c>
      <c r="I140" s="109">
        <v>30</v>
      </c>
      <c r="J140" s="109">
        <v>15</v>
      </c>
      <c r="K140" s="110">
        <v>15</v>
      </c>
      <c r="L140" s="110"/>
      <c r="M140" s="316">
        <f>H140-I140</f>
        <v>45</v>
      </c>
      <c r="N140" s="281"/>
      <c r="O140" s="300"/>
      <c r="P140" s="365"/>
      <c r="Q140" s="402">
        <v>2</v>
      </c>
      <c r="R140" s="372"/>
      <c r="S140" s="372"/>
      <c r="AA140" s="773"/>
    </row>
    <row r="141" spans="1:27" s="28" customFormat="1" ht="22.5" customHeight="1" thickBot="1">
      <c r="A141" s="49" t="s">
        <v>81</v>
      </c>
      <c r="B141" s="163" t="s">
        <v>210</v>
      </c>
      <c r="C141" s="164"/>
      <c r="D141" s="164"/>
      <c r="E141" s="164"/>
      <c r="F141" s="165"/>
      <c r="G141" s="535"/>
      <c r="H141" s="50"/>
      <c r="I141" s="166"/>
      <c r="J141" s="166"/>
      <c r="K141" s="167"/>
      <c r="L141" s="167"/>
      <c r="M141" s="331"/>
      <c r="N141" s="175"/>
      <c r="O141" s="51"/>
      <c r="P141" s="354"/>
      <c r="Q141" s="350"/>
      <c r="R141" s="372"/>
      <c r="S141" s="140"/>
      <c r="T141" s="149"/>
      <c r="U141" s="150"/>
      <c r="V141" s="151"/>
      <c r="W141" s="149"/>
      <c r="X141" s="150"/>
      <c r="Y141" s="151"/>
      <c r="AA141" s="774"/>
    </row>
    <row r="142" spans="1:27" s="28" customFormat="1" ht="22.5" customHeight="1" thickBot="1">
      <c r="A142" s="123"/>
      <c r="B142" s="168" t="s">
        <v>70</v>
      </c>
      <c r="C142" s="50"/>
      <c r="D142" s="50"/>
      <c r="E142" s="50"/>
      <c r="F142" s="139"/>
      <c r="G142" s="532"/>
      <c r="H142" s="417"/>
      <c r="I142" s="130"/>
      <c r="J142" s="130"/>
      <c r="K142" s="124"/>
      <c r="L142" s="124"/>
      <c r="M142" s="330"/>
      <c r="N142" s="175"/>
      <c r="O142" s="51"/>
      <c r="P142" s="354"/>
      <c r="Q142" s="350"/>
      <c r="R142" s="372"/>
      <c r="S142" s="140"/>
      <c r="T142" s="153"/>
      <c r="U142" s="154"/>
      <c r="V142" s="154"/>
      <c r="W142" s="154"/>
      <c r="X142" s="154"/>
      <c r="Y142" s="154"/>
      <c r="AA142" s="774"/>
    </row>
    <row r="143" spans="1:27" s="28" customFormat="1" ht="21.75" customHeight="1">
      <c r="A143" s="49" t="s">
        <v>81</v>
      </c>
      <c r="B143" s="163" t="s">
        <v>210</v>
      </c>
      <c r="C143" s="417"/>
      <c r="D143" s="417">
        <v>5</v>
      </c>
      <c r="E143" s="417"/>
      <c r="F143" s="451"/>
      <c r="G143" s="701">
        <v>2</v>
      </c>
      <c r="H143" s="667">
        <f t="shared" si="8"/>
        <v>60</v>
      </c>
      <c r="I143" s="666">
        <f>J143+K143+L143</f>
        <v>27</v>
      </c>
      <c r="J143" s="699">
        <v>18</v>
      </c>
      <c r="K143" s="453">
        <v>9</v>
      </c>
      <c r="L143" s="453"/>
      <c r="M143" s="454">
        <f>H143-I143</f>
        <v>33</v>
      </c>
      <c r="N143" s="455"/>
      <c r="O143" s="456"/>
      <c r="P143" s="457"/>
      <c r="Q143" s="458"/>
      <c r="R143" s="668">
        <v>3</v>
      </c>
      <c r="S143" s="140"/>
      <c r="T143" s="170"/>
      <c r="U143" s="170"/>
      <c r="V143" s="170"/>
      <c r="W143" s="170"/>
      <c r="X143" s="170"/>
      <c r="Y143" s="171"/>
      <c r="AA143" s="774"/>
    </row>
    <row r="144" spans="1:27" s="28" customFormat="1" ht="15.75" hidden="1">
      <c r="A144" s="152" t="s">
        <v>36</v>
      </c>
      <c r="B144" s="120" t="s">
        <v>101</v>
      </c>
      <c r="C144" s="216"/>
      <c r="D144" s="216"/>
      <c r="E144" s="216"/>
      <c r="F144" s="216"/>
      <c r="G144" s="532">
        <f>G146</f>
        <v>2</v>
      </c>
      <c r="H144" s="212">
        <f t="shared" si="8"/>
        <v>60</v>
      </c>
      <c r="I144" s="115"/>
      <c r="J144" s="115"/>
      <c r="K144" s="116"/>
      <c r="L144" s="116"/>
      <c r="M144" s="317"/>
      <c r="N144" s="211"/>
      <c r="O144" s="216"/>
      <c r="P144" s="348"/>
      <c r="Q144" s="358"/>
      <c r="R144" s="80"/>
      <c r="S144" s="619"/>
      <c r="T144" s="25"/>
      <c r="U144" s="25"/>
      <c r="V144" s="25"/>
      <c r="W144" s="25"/>
      <c r="X144" s="25"/>
      <c r="Y144" s="25"/>
      <c r="AA144" s="774"/>
    </row>
    <row r="145" spans="1:27" s="28" customFormat="1" ht="15.75" hidden="1">
      <c r="A145" s="204"/>
      <c r="B145" s="670" t="s">
        <v>70</v>
      </c>
      <c r="C145" s="629"/>
      <c r="D145" s="629"/>
      <c r="E145" s="629"/>
      <c r="F145" s="629"/>
      <c r="G145" s="671"/>
      <c r="H145" s="672">
        <f t="shared" si="8"/>
        <v>0</v>
      </c>
      <c r="I145" s="673"/>
      <c r="J145" s="673"/>
      <c r="K145" s="674"/>
      <c r="L145" s="674"/>
      <c r="M145" s="318"/>
      <c r="N145" s="634"/>
      <c r="O145" s="629"/>
      <c r="P145" s="635"/>
      <c r="Q145" s="636"/>
      <c r="R145" s="675"/>
      <c r="S145" s="676"/>
      <c r="T145" s="25"/>
      <c r="U145" s="25"/>
      <c r="V145" s="25"/>
      <c r="W145" s="25"/>
      <c r="X145" s="25"/>
      <c r="Y145" s="25"/>
      <c r="AA145" s="774"/>
    </row>
    <row r="146" spans="1:27" s="28" customFormat="1" ht="16.5" thickBot="1">
      <c r="A146" s="152" t="s">
        <v>36</v>
      </c>
      <c r="B146" s="120" t="s">
        <v>101</v>
      </c>
      <c r="C146" s="677"/>
      <c r="D146" s="677">
        <v>5</v>
      </c>
      <c r="E146" s="677"/>
      <c r="F146" s="677"/>
      <c r="G146" s="702">
        <v>2</v>
      </c>
      <c r="H146" s="678">
        <f t="shared" si="8"/>
        <v>60</v>
      </c>
      <c r="I146" s="679">
        <f>J146+K146+L146</f>
        <v>27</v>
      </c>
      <c r="J146" s="700">
        <v>18</v>
      </c>
      <c r="K146" s="680">
        <v>9</v>
      </c>
      <c r="L146" s="680"/>
      <c r="M146" s="681">
        <f>H146-I146</f>
        <v>33</v>
      </c>
      <c r="N146" s="677"/>
      <c r="O146" s="677"/>
      <c r="P146" s="682"/>
      <c r="Q146" s="683"/>
      <c r="R146" s="684">
        <v>3</v>
      </c>
      <c r="S146" s="683"/>
      <c r="T146" s="25"/>
      <c r="U146" s="25"/>
      <c r="V146" s="25"/>
      <c r="W146" s="25"/>
      <c r="X146" s="25"/>
      <c r="Y146" s="25"/>
      <c r="AA146" s="774"/>
    </row>
    <row r="147" spans="1:33" s="641" customFormat="1" ht="16.5" thickBot="1">
      <c r="A147" s="3238" t="s">
        <v>214</v>
      </c>
      <c r="B147" s="3239"/>
      <c r="C147" s="3239"/>
      <c r="D147" s="3239"/>
      <c r="E147" s="3239"/>
      <c r="F147" s="3239"/>
      <c r="G147" s="3239"/>
      <c r="H147" s="3239"/>
      <c r="I147" s="3239"/>
      <c r="J147" s="3239"/>
      <c r="K147" s="3239"/>
      <c r="L147" s="3239"/>
      <c r="M147" s="3239"/>
      <c r="N147" s="3239"/>
      <c r="O147" s="3239"/>
      <c r="P147" s="3239"/>
      <c r="Q147" s="3239"/>
      <c r="R147" s="3239"/>
      <c r="S147" s="3240"/>
      <c r="T147" s="628"/>
      <c r="U147" s="628"/>
      <c r="V147" s="628"/>
      <c r="W147" s="628"/>
      <c r="X147" s="628"/>
      <c r="Y147" s="628"/>
      <c r="Z147" s="628"/>
      <c r="AA147" s="238"/>
      <c r="AB147" s="628"/>
      <c r="AC147" s="628"/>
      <c r="AD147" s="628"/>
      <c r="AE147" s="628"/>
      <c r="AF147" s="628"/>
      <c r="AG147" s="628"/>
    </row>
    <row r="148" spans="1:27" s="380" customFormat="1" ht="15.75">
      <c r="A148" s="585" t="s">
        <v>72</v>
      </c>
      <c r="B148" s="685" t="s">
        <v>204</v>
      </c>
      <c r="C148" s="686">
        <v>6</v>
      </c>
      <c r="D148" s="587"/>
      <c r="E148" s="587"/>
      <c r="F148" s="588"/>
      <c r="G148" s="687">
        <v>3</v>
      </c>
      <c r="H148" s="686">
        <f t="shared" si="8"/>
        <v>90</v>
      </c>
      <c r="I148" s="688">
        <f>J148+K148+L148</f>
        <v>32</v>
      </c>
      <c r="J148" s="742">
        <v>16</v>
      </c>
      <c r="K148" s="689">
        <v>16</v>
      </c>
      <c r="L148" s="689"/>
      <c r="M148" s="690">
        <f>H148-I148</f>
        <v>58</v>
      </c>
      <c r="N148" s="306"/>
      <c r="O148" s="691"/>
      <c r="P148" s="692"/>
      <c r="Q148" s="693"/>
      <c r="R148" s="433"/>
      <c r="S148" s="741">
        <v>4</v>
      </c>
      <c r="AA148" s="773"/>
    </row>
    <row r="149" spans="1:27" s="28" customFormat="1" ht="15.75">
      <c r="A149" s="152" t="s">
        <v>59</v>
      </c>
      <c r="B149" s="120" t="s">
        <v>208</v>
      </c>
      <c r="C149" s="216"/>
      <c r="D149" s="216"/>
      <c r="E149" s="216"/>
      <c r="F149" s="216"/>
      <c r="G149" s="533"/>
      <c r="H149" s="69"/>
      <c r="I149" s="109"/>
      <c r="J149" s="109"/>
      <c r="K149" s="110"/>
      <c r="L149" s="110"/>
      <c r="M149" s="77"/>
      <c r="N149" s="216"/>
      <c r="O149" s="216"/>
      <c r="P149" s="125"/>
      <c r="Q149" s="80"/>
      <c r="R149" s="216"/>
      <c r="S149" s="80"/>
      <c r="T149" s="25"/>
      <c r="U149" s="25"/>
      <c r="V149" s="25"/>
      <c r="W149" s="25"/>
      <c r="X149" s="25"/>
      <c r="Y149" s="25"/>
      <c r="AA149" s="774"/>
    </row>
    <row r="150" spans="1:27" s="28" customFormat="1" ht="15.75">
      <c r="A150" s="152"/>
      <c r="B150" s="120" t="s">
        <v>70</v>
      </c>
      <c r="C150" s="216"/>
      <c r="D150" s="216"/>
      <c r="E150" s="216"/>
      <c r="F150" s="216"/>
      <c r="G150" s="532"/>
      <c r="H150" s="212">
        <f t="shared" si="8"/>
        <v>0</v>
      </c>
      <c r="I150" s="115"/>
      <c r="J150" s="115"/>
      <c r="K150" s="116"/>
      <c r="L150" s="116"/>
      <c r="M150" s="317"/>
      <c r="N150" s="211"/>
      <c r="O150" s="216"/>
      <c r="P150" s="348"/>
      <c r="Q150" s="358"/>
      <c r="R150" s="80"/>
      <c r="S150" s="217"/>
      <c r="T150" s="25"/>
      <c r="U150" s="25"/>
      <c r="V150" s="25"/>
      <c r="W150" s="25"/>
      <c r="X150" s="25"/>
      <c r="Y150" s="25"/>
      <c r="AA150" s="774"/>
    </row>
    <row r="151" spans="1:27" s="28" customFormat="1" ht="15.75">
      <c r="A151" s="152" t="s">
        <v>59</v>
      </c>
      <c r="B151" s="120" t="s">
        <v>208</v>
      </c>
      <c r="C151" s="629"/>
      <c r="D151" s="629">
        <v>5</v>
      </c>
      <c r="E151" s="629"/>
      <c r="F151" s="629"/>
      <c r="G151" s="703">
        <v>2</v>
      </c>
      <c r="H151" s="630">
        <f t="shared" si="8"/>
        <v>60</v>
      </c>
      <c r="I151" s="631">
        <f>J151+K151+L151</f>
        <v>27</v>
      </c>
      <c r="J151" s="631">
        <v>18</v>
      </c>
      <c r="K151" s="632">
        <v>9</v>
      </c>
      <c r="L151" s="632"/>
      <c r="M151" s="633">
        <f>H151-I151</f>
        <v>33</v>
      </c>
      <c r="N151" s="634"/>
      <c r="O151" s="629"/>
      <c r="P151" s="635"/>
      <c r="Q151" s="636"/>
      <c r="R151" s="669">
        <v>3</v>
      </c>
      <c r="T151" s="25"/>
      <c r="U151" s="25"/>
      <c r="V151" s="25"/>
      <c r="W151" s="25"/>
      <c r="X151" s="25"/>
      <c r="Y151" s="25"/>
      <c r="AA151" s="774">
        <f>G148+G151+G154+G157+G158</f>
        <v>17.5</v>
      </c>
    </row>
    <row r="152" spans="1:27" s="380" customFormat="1" ht="31.5">
      <c r="A152" s="578" t="s">
        <v>61</v>
      </c>
      <c r="B152" s="589" t="s">
        <v>209</v>
      </c>
      <c r="C152" s="564"/>
      <c r="D152" s="564"/>
      <c r="E152" s="564"/>
      <c r="F152" s="580"/>
      <c r="G152" s="747"/>
      <c r="H152" s="564"/>
      <c r="I152" s="543"/>
      <c r="J152" s="543"/>
      <c r="K152" s="544"/>
      <c r="L152" s="544"/>
      <c r="M152" s="317"/>
      <c r="N152" s="307"/>
      <c r="O152" s="300"/>
      <c r="P152" s="365"/>
      <c r="Q152" s="402"/>
      <c r="R152" s="372"/>
      <c r="S152" s="372"/>
      <c r="AA152" s="773"/>
    </row>
    <row r="153" spans="1:27" s="380" customFormat="1" ht="15.75">
      <c r="A153" s="578"/>
      <c r="B153" s="575" t="s">
        <v>70</v>
      </c>
      <c r="C153" s="564"/>
      <c r="D153" s="564"/>
      <c r="E153" s="564"/>
      <c r="F153" s="580"/>
      <c r="G153" s="747"/>
      <c r="H153" s="564"/>
      <c r="I153" s="543"/>
      <c r="J153" s="543"/>
      <c r="K153" s="544"/>
      <c r="L153" s="544"/>
      <c r="M153" s="317"/>
      <c r="N153" s="307"/>
      <c r="O153" s="300"/>
      <c r="P153" s="365"/>
      <c r="Q153" s="402"/>
      <c r="R153" s="372"/>
      <c r="S153" s="372"/>
      <c r="AA153" s="773"/>
    </row>
    <row r="154" spans="1:27" s="380" customFormat="1" ht="31.5">
      <c r="A154" s="578" t="s">
        <v>61</v>
      </c>
      <c r="B154" s="589" t="s">
        <v>209</v>
      </c>
      <c r="C154" s="68"/>
      <c r="D154" s="76">
        <v>4</v>
      </c>
      <c r="E154" s="76"/>
      <c r="F154" s="139"/>
      <c r="G154" s="748">
        <v>2.5</v>
      </c>
      <c r="H154" s="61">
        <f t="shared" si="8"/>
        <v>75</v>
      </c>
      <c r="I154" s="109">
        <v>30</v>
      </c>
      <c r="J154" s="109">
        <v>15</v>
      </c>
      <c r="K154" s="110">
        <v>15</v>
      </c>
      <c r="L154" s="110"/>
      <c r="M154" s="316">
        <f>H154-I154</f>
        <v>45</v>
      </c>
      <c r="N154" s="281"/>
      <c r="O154" s="300"/>
      <c r="P154" s="365"/>
      <c r="Q154" s="402">
        <v>2</v>
      </c>
      <c r="R154" s="372"/>
      <c r="S154" s="372"/>
      <c r="AA154" s="773">
        <f>G159</f>
        <v>2</v>
      </c>
    </row>
    <row r="155" spans="1:27" s="28" customFormat="1" ht="22.5" customHeight="1" thickBot="1">
      <c r="A155" s="49" t="s">
        <v>81</v>
      </c>
      <c r="B155" s="163" t="s">
        <v>210</v>
      </c>
      <c r="C155" s="164"/>
      <c r="D155" s="164"/>
      <c r="E155" s="164"/>
      <c r="F155" s="165"/>
      <c r="G155" s="749"/>
      <c r="H155" s="50"/>
      <c r="I155" s="166"/>
      <c r="J155" s="166"/>
      <c r="K155" s="167"/>
      <c r="L155" s="167"/>
      <c r="M155" s="331"/>
      <c r="N155" s="175"/>
      <c r="O155" s="51"/>
      <c r="P155" s="354"/>
      <c r="Q155" s="350"/>
      <c r="R155" s="372"/>
      <c r="S155" s="140"/>
      <c r="T155" s="149"/>
      <c r="U155" s="150"/>
      <c r="V155" s="151"/>
      <c r="W155" s="149"/>
      <c r="X155" s="150"/>
      <c r="Y155" s="151"/>
      <c r="AA155" s="774"/>
    </row>
    <row r="156" spans="1:27" s="28" customFormat="1" ht="22.5" customHeight="1" thickBot="1">
      <c r="A156" s="123"/>
      <c r="B156" s="168" t="s">
        <v>70</v>
      </c>
      <c r="C156" s="50"/>
      <c r="D156" s="50"/>
      <c r="E156" s="50"/>
      <c r="F156" s="139"/>
      <c r="G156" s="532"/>
      <c r="H156" s="50"/>
      <c r="I156" s="130"/>
      <c r="J156" s="130"/>
      <c r="K156" s="124"/>
      <c r="L156" s="124"/>
      <c r="M156" s="330"/>
      <c r="N156" s="175"/>
      <c r="O156" s="51"/>
      <c r="P156" s="354"/>
      <c r="Q156" s="350"/>
      <c r="R156" s="372"/>
      <c r="S156" s="140"/>
      <c r="T156" s="153"/>
      <c r="U156" s="154"/>
      <c r="V156" s="154"/>
      <c r="W156" s="154"/>
      <c r="X156" s="154"/>
      <c r="Y156" s="154"/>
      <c r="AA156" s="774"/>
    </row>
    <row r="157" spans="1:27" s="28" customFormat="1" ht="21.75" customHeight="1">
      <c r="A157" s="49" t="s">
        <v>81</v>
      </c>
      <c r="B157" s="163" t="s">
        <v>210</v>
      </c>
      <c r="C157" s="417"/>
      <c r="D157" s="417">
        <v>5</v>
      </c>
      <c r="E157" s="417"/>
      <c r="F157" s="451"/>
      <c r="G157" s="703">
        <v>2</v>
      </c>
      <c r="H157" s="328">
        <f t="shared" si="8"/>
        <v>60</v>
      </c>
      <c r="I157" s="452">
        <f>J157+K157+L157</f>
        <v>27</v>
      </c>
      <c r="J157" s="452">
        <v>18</v>
      </c>
      <c r="K157" s="453">
        <v>9</v>
      </c>
      <c r="L157" s="453"/>
      <c r="M157" s="454">
        <f>H157-I157</f>
        <v>33</v>
      </c>
      <c r="N157" s="455"/>
      <c r="O157" s="456"/>
      <c r="P157" s="457"/>
      <c r="Q157" s="458"/>
      <c r="R157" s="668">
        <v>3</v>
      </c>
      <c r="S157" s="140"/>
      <c r="T157" s="170"/>
      <c r="U157" s="170"/>
      <c r="V157" s="170"/>
      <c r="W157" s="170"/>
      <c r="X157" s="170"/>
      <c r="Y157" s="171"/>
      <c r="AA157" s="774">
        <f>G148+G151+G154+G157+G160</f>
        <v>15.5</v>
      </c>
    </row>
    <row r="158" spans="1:27" s="380" customFormat="1" ht="15.75">
      <c r="A158" s="49" t="s">
        <v>36</v>
      </c>
      <c r="B158" s="168" t="s">
        <v>211</v>
      </c>
      <c r="C158" s="68"/>
      <c r="D158" s="68"/>
      <c r="E158" s="68"/>
      <c r="F158" s="139"/>
      <c r="G158" s="623">
        <v>8</v>
      </c>
      <c r="H158" s="68">
        <f t="shared" si="8"/>
        <v>240</v>
      </c>
      <c r="I158" s="115"/>
      <c r="J158" s="115"/>
      <c r="K158" s="116"/>
      <c r="L158" s="116"/>
      <c r="M158" s="317"/>
      <c r="N158" s="307"/>
      <c r="O158" s="434"/>
      <c r="P158" s="365"/>
      <c r="Q158" s="371"/>
      <c r="R158" s="372"/>
      <c r="S158" s="372"/>
      <c r="AA158" s="773"/>
    </row>
    <row r="159" spans="1:27" s="380" customFormat="1" ht="15.75">
      <c r="A159" s="49"/>
      <c r="B159" s="168" t="s">
        <v>70</v>
      </c>
      <c r="C159" s="68"/>
      <c r="D159" s="68"/>
      <c r="E159" s="68"/>
      <c r="F159" s="139"/>
      <c r="G159" s="532">
        <v>2</v>
      </c>
      <c r="H159" s="68">
        <f t="shared" si="8"/>
        <v>60</v>
      </c>
      <c r="I159" s="115"/>
      <c r="J159" s="115"/>
      <c r="K159" s="116"/>
      <c r="L159" s="116"/>
      <c r="M159" s="317"/>
      <c r="N159" s="307"/>
      <c r="O159" s="434"/>
      <c r="P159" s="365"/>
      <c r="Q159" s="371"/>
      <c r="R159" s="372"/>
      <c r="S159" s="372"/>
      <c r="AA159" s="773"/>
    </row>
    <row r="160" spans="1:27" s="380" customFormat="1" ht="15.75">
      <c r="A160" s="49"/>
      <c r="B160" s="185" t="s">
        <v>71</v>
      </c>
      <c r="C160" s="68"/>
      <c r="D160" s="68"/>
      <c r="E160" s="68"/>
      <c r="F160" s="139"/>
      <c r="G160" s="533">
        <v>6</v>
      </c>
      <c r="H160" s="61">
        <f t="shared" si="8"/>
        <v>180</v>
      </c>
      <c r="I160" s="109">
        <v>77</v>
      </c>
      <c r="J160" s="109">
        <v>30</v>
      </c>
      <c r="K160" s="110">
        <v>30</v>
      </c>
      <c r="L160" s="110">
        <v>17</v>
      </c>
      <c r="M160" s="316">
        <f>H160-I160</f>
        <v>103</v>
      </c>
      <c r="N160" s="307"/>
      <c r="O160" s="300"/>
      <c r="P160" s="365"/>
      <c r="Q160" s="371"/>
      <c r="R160" s="372"/>
      <c r="S160" s="372"/>
      <c r="AA160" s="773"/>
    </row>
    <row r="161" spans="1:27" s="380" customFormat="1" ht="15.75">
      <c r="A161" s="49"/>
      <c r="B161" s="168" t="s">
        <v>71</v>
      </c>
      <c r="C161" s="68">
        <v>4</v>
      </c>
      <c r="D161" s="68"/>
      <c r="E161" s="68"/>
      <c r="F161" s="139"/>
      <c r="G161" s="532">
        <v>5</v>
      </c>
      <c r="H161" s="68">
        <f t="shared" si="8"/>
        <v>150</v>
      </c>
      <c r="I161" s="115">
        <v>60</v>
      </c>
      <c r="J161" s="115">
        <v>30</v>
      </c>
      <c r="K161" s="116">
        <v>30</v>
      </c>
      <c r="L161" s="116"/>
      <c r="M161" s="317">
        <f>H161-I161</f>
        <v>90</v>
      </c>
      <c r="N161" s="307"/>
      <c r="O161" s="300"/>
      <c r="P161" s="365"/>
      <c r="Q161" s="402">
        <v>4</v>
      </c>
      <c r="R161" s="372"/>
      <c r="S161" s="372"/>
      <c r="AA161" s="773"/>
    </row>
    <row r="162" spans="1:27" s="380" customFormat="1" ht="15.75">
      <c r="A162" s="49"/>
      <c r="B162" s="168" t="s">
        <v>212</v>
      </c>
      <c r="C162" s="68"/>
      <c r="D162" s="68"/>
      <c r="E162" s="68"/>
      <c r="F162" s="139"/>
      <c r="G162" s="533">
        <v>1</v>
      </c>
      <c r="H162" s="68">
        <f t="shared" si="8"/>
        <v>30</v>
      </c>
      <c r="I162" s="115">
        <v>17</v>
      </c>
      <c r="J162" s="115"/>
      <c r="K162" s="116"/>
      <c r="L162" s="116">
        <v>17</v>
      </c>
      <c r="M162" s="317">
        <f>H162-I162</f>
        <v>13</v>
      </c>
      <c r="N162" s="307"/>
      <c r="O162" s="300"/>
      <c r="P162" s="365"/>
      <c r="Q162" s="371"/>
      <c r="R162" s="372"/>
      <c r="S162" s="372"/>
      <c r="AA162" s="773">
        <f>AA110+AA130</f>
        <v>49.5</v>
      </c>
    </row>
    <row r="163" spans="1:27" s="380" customFormat="1" ht="15.75">
      <c r="A163" s="49"/>
      <c r="B163" s="168" t="s">
        <v>212</v>
      </c>
      <c r="C163" s="68"/>
      <c r="D163" s="68"/>
      <c r="E163" s="68"/>
      <c r="F163" s="139"/>
      <c r="G163" s="532">
        <v>0.5</v>
      </c>
      <c r="H163" s="68">
        <f t="shared" si="8"/>
        <v>15</v>
      </c>
      <c r="I163" s="115">
        <v>9</v>
      </c>
      <c r="J163" s="115"/>
      <c r="K163" s="116"/>
      <c r="L163" s="116">
        <v>9</v>
      </c>
      <c r="M163" s="317">
        <f>H163-I163</f>
        <v>6</v>
      </c>
      <c r="N163" s="307"/>
      <c r="O163" s="300"/>
      <c r="P163" s="365"/>
      <c r="Q163" s="371"/>
      <c r="R163" s="373">
        <v>1</v>
      </c>
      <c r="S163" s="372"/>
      <c r="AA163" s="773">
        <f>AA111+AA131</f>
        <v>3</v>
      </c>
    </row>
    <row r="164" spans="1:27" s="380" customFormat="1" ht="15.75">
      <c r="A164" s="49"/>
      <c r="B164" s="168" t="s">
        <v>212</v>
      </c>
      <c r="C164" s="68"/>
      <c r="D164" s="68"/>
      <c r="E164" s="68">
        <v>6</v>
      </c>
      <c r="F164" s="139"/>
      <c r="G164" s="532">
        <v>0.5</v>
      </c>
      <c r="H164" s="68">
        <f t="shared" si="8"/>
        <v>15</v>
      </c>
      <c r="I164" s="115">
        <v>8</v>
      </c>
      <c r="J164" s="115"/>
      <c r="K164" s="116"/>
      <c r="L164" s="116">
        <v>8</v>
      </c>
      <c r="M164" s="317">
        <f>H164-I164</f>
        <v>7</v>
      </c>
      <c r="N164" s="307"/>
      <c r="O164" s="300"/>
      <c r="P164" s="365"/>
      <c r="Q164" s="371"/>
      <c r="R164" s="372"/>
      <c r="S164" s="373">
        <v>1</v>
      </c>
      <c r="AA164" s="773">
        <f>AA112+AA132</f>
        <v>46.5</v>
      </c>
    </row>
    <row r="165" spans="1:26" s="28" customFormat="1" ht="16.5" thickBot="1">
      <c r="A165" s="3252" t="s">
        <v>123</v>
      </c>
      <c r="B165" s="3253"/>
      <c r="C165" s="637"/>
      <c r="D165" s="637"/>
      <c r="E165" s="637"/>
      <c r="F165" s="637"/>
      <c r="G165" s="638">
        <f>Z165</f>
        <v>55.5</v>
      </c>
      <c r="H165" s="665">
        <f aca="true" t="shared" si="9" ref="H165:M165">H108+H115+H116++H119+H125+H130+H148+H149+H152+H155+H158+H128</f>
        <v>1530</v>
      </c>
      <c r="I165" s="665">
        <f t="shared" si="9"/>
        <v>141</v>
      </c>
      <c r="J165" s="665">
        <f t="shared" si="9"/>
        <v>78</v>
      </c>
      <c r="K165" s="665">
        <f t="shared" si="9"/>
        <v>63</v>
      </c>
      <c r="L165" s="665">
        <f t="shared" si="9"/>
        <v>0</v>
      </c>
      <c r="M165" s="665">
        <f t="shared" si="9"/>
        <v>249</v>
      </c>
      <c r="N165" s="639">
        <f>SUM(N108:N128)</f>
        <v>0</v>
      </c>
      <c r="O165" s="639">
        <f>SUM(O108:O128)</f>
        <v>0</v>
      </c>
      <c r="P165" s="639">
        <f>SUM(P108:P128)</f>
        <v>8</v>
      </c>
      <c r="Q165" s="639">
        <f>SUM(Q108:Q128,Q134,Q140)</f>
        <v>15</v>
      </c>
      <c r="R165" s="639">
        <f>SUM(R108:R128,R136,R143,R146)</f>
        <v>17</v>
      </c>
      <c r="S165" s="640">
        <f>SUM(S108:S128,S130,S137)</f>
        <v>12</v>
      </c>
      <c r="T165" s="256"/>
      <c r="U165" s="256"/>
      <c r="V165" s="256"/>
      <c r="W165" s="256"/>
      <c r="X165" s="256"/>
      <c r="Y165" s="256"/>
      <c r="Z165" s="905">
        <f>G148+G151+G154+G157+G158+G108+G113+G116+G119+G125+G128</f>
        <v>55.5</v>
      </c>
    </row>
    <row r="166" spans="1:26" s="28" customFormat="1" ht="16.5" thickBot="1">
      <c r="A166" s="3262" t="s">
        <v>124</v>
      </c>
      <c r="B166" s="3262"/>
      <c r="C166" s="459"/>
      <c r="D166" s="459"/>
      <c r="E166" s="459"/>
      <c r="F166" s="459"/>
      <c r="G166" s="638">
        <f>Z166</f>
        <v>46.5</v>
      </c>
      <c r="H166" s="459"/>
      <c r="I166" s="460"/>
      <c r="J166" s="460"/>
      <c r="K166" s="461"/>
      <c r="L166" s="461"/>
      <c r="M166" s="462"/>
      <c r="N166" s="463"/>
      <c r="O166" s="463"/>
      <c r="P166" s="464"/>
      <c r="Q166" s="463"/>
      <c r="R166" s="463"/>
      <c r="S166" s="465"/>
      <c r="T166" s="256"/>
      <c r="U166" s="256"/>
      <c r="V166" s="256"/>
      <c r="W166" s="256"/>
      <c r="X166" s="256"/>
      <c r="Y166" s="256"/>
      <c r="Z166" s="905">
        <f>G148+G151+G154+G157+G160+G110+G115+G118+G121+G127+G128</f>
        <v>46.5</v>
      </c>
    </row>
    <row r="167" spans="1:26" s="28" customFormat="1" ht="16.5" thickBot="1">
      <c r="A167" s="3262" t="s">
        <v>143</v>
      </c>
      <c r="B167" s="3262"/>
      <c r="C167" s="459"/>
      <c r="D167" s="459"/>
      <c r="E167" s="459"/>
      <c r="F167" s="459"/>
      <c r="G167" s="638">
        <f>Z167</f>
        <v>9</v>
      </c>
      <c r="H167" s="459"/>
      <c r="I167" s="460"/>
      <c r="J167" s="460"/>
      <c r="K167" s="461"/>
      <c r="L167" s="461"/>
      <c r="M167" s="462"/>
      <c r="N167" s="463"/>
      <c r="O167" s="463"/>
      <c r="P167" s="464"/>
      <c r="Q167" s="463"/>
      <c r="R167" s="463"/>
      <c r="S167" s="465"/>
      <c r="T167" s="256"/>
      <c r="U167" s="256"/>
      <c r="V167" s="256"/>
      <c r="W167" s="256"/>
      <c r="X167" s="256"/>
      <c r="Y167" s="256"/>
      <c r="Z167" s="905">
        <f>G159+G109+G114+G117+G120+G126</f>
        <v>9</v>
      </c>
    </row>
    <row r="168" spans="1:25" s="28" customFormat="1" ht="19.5" thickBot="1">
      <c r="A168" s="3202" t="s">
        <v>144</v>
      </c>
      <c r="B168" s="3203"/>
      <c r="C168" s="3203"/>
      <c r="D168" s="3203"/>
      <c r="E168" s="3203"/>
      <c r="F168" s="3203"/>
      <c r="G168" s="3203"/>
      <c r="H168" s="3203"/>
      <c r="I168" s="3203"/>
      <c r="J168" s="3203"/>
      <c r="K168" s="3203"/>
      <c r="L168" s="3203"/>
      <c r="M168" s="3203"/>
      <c r="N168" s="3203"/>
      <c r="O168" s="3203"/>
      <c r="P168" s="3203"/>
      <c r="Q168" s="3203"/>
      <c r="R168" s="3203"/>
      <c r="S168" s="3204"/>
      <c r="T168" s="199"/>
      <c r="U168" s="199"/>
      <c r="V168" s="199"/>
      <c r="W168" s="199"/>
      <c r="X168" s="199"/>
      <c r="Y168" s="199"/>
    </row>
    <row r="169" spans="1:28" s="203" customFormat="1" ht="15.75">
      <c r="A169" s="200" t="s">
        <v>145</v>
      </c>
      <c r="B169" s="201" t="s">
        <v>97</v>
      </c>
      <c r="C169" s="200"/>
      <c r="D169" s="200"/>
      <c r="E169" s="200"/>
      <c r="F169" s="200"/>
      <c r="G169" s="772">
        <v>4</v>
      </c>
      <c r="H169" s="772">
        <f>G169*30</f>
        <v>120</v>
      </c>
      <c r="I169" s="200"/>
      <c r="J169" s="200"/>
      <c r="K169" s="200"/>
      <c r="L169" s="200"/>
      <c r="M169" s="530"/>
      <c r="N169" s="334"/>
      <c r="O169" s="200"/>
      <c r="P169" s="531"/>
      <c r="Q169" s="213"/>
      <c r="R169" s="214"/>
      <c r="S169" s="214"/>
      <c r="T169" s="199"/>
      <c r="U169" s="199"/>
      <c r="V169" s="199"/>
      <c r="W169" s="199"/>
      <c r="X169" s="199"/>
      <c r="Y169" s="199"/>
      <c r="AA169" s="28" t="s">
        <v>49</v>
      </c>
      <c r="AB169" s="775">
        <f>AB11+AB34+AB71+AB124</f>
        <v>76</v>
      </c>
    </row>
    <row r="170" spans="1:28" s="28" customFormat="1" ht="15.75">
      <c r="A170" s="204" t="s">
        <v>146</v>
      </c>
      <c r="B170" s="205" t="s">
        <v>98</v>
      </c>
      <c r="C170" s="204"/>
      <c r="D170" s="204"/>
      <c r="E170" s="204"/>
      <c r="F170" s="204"/>
      <c r="G170" s="277">
        <v>8</v>
      </c>
      <c r="H170" s="772">
        <f>G170*30</f>
        <v>240</v>
      </c>
      <c r="I170" s="204"/>
      <c r="J170" s="204"/>
      <c r="K170" s="204"/>
      <c r="L170" s="204"/>
      <c r="M170" s="337"/>
      <c r="N170" s="335"/>
      <c r="O170" s="204"/>
      <c r="P170" s="362"/>
      <c r="Q170" s="361"/>
      <c r="R170" s="202"/>
      <c r="S170" s="202"/>
      <c r="T170" s="199"/>
      <c r="U170" s="199"/>
      <c r="V170" s="199"/>
      <c r="W170" s="199"/>
      <c r="X170" s="199"/>
      <c r="Y170" s="199"/>
      <c r="AA170" s="28" t="s">
        <v>50</v>
      </c>
      <c r="AB170" s="775">
        <f>AB12+AB35+AB72+AB125+G174+G177</f>
        <v>73.5</v>
      </c>
    </row>
    <row r="171" spans="1:25" s="28" customFormat="1" ht="15.75">
      <c r="A171" s="276" t="s">
        <v>147</v>
      </c>
      <c r="B171" s="207" t="s">
        <v>99</v>
      </c>
      <c r="C171" s="207"/>
      <c r="D171" s="206">
        <v>6</v>
      </c>
      <c r="E171" s="206"/>
      <c r="F171" s="206"/>
      <c r="G171" s="208">
        <v>4</v>
      </c>
      <c r="H171" s="772">
        <f>G171*30</f>
        <v>120</v>
      </c>
      <c r="I171" s="209"/>
      <c r="J171" s="210"/>
      <c r="K171" s="210"/>
      <c r="L171" s="210"/>
      <c r="M171" s="338"/>
      <c r="N171" s="336"/>
      <c r="O171" s="210" t="s">
        <v>96</v>
      </c>
      <c r="P171" s="363"/>
      <c r="Q171" s="361"/>
      <c r="R171" s="202"/>
      <c r="S171" s="202"/>
      <c r="T171" s="199"/>
      <c r="U171" s="199"/>
      <c r="V171" s="199"/>
      <c r="W171" s="199"/>
      <c r="X171" s="199"/>
      <c r="Y171" s="199"/>
    </row>
    <row r="172" spans="1:25" s="28" customFormat="1" ht="16.5" thickBot="1">
      <c r="A172" s="484" t="s">
        <v>148</v>
      </c>
      <c r="B172" s="485" t="s">
        <v>33</v>
      </c>
      <c r="C172" s="485"/>
      <c r="D172" s="486">
        <v>6</v>
      </c>
      <c r="E172" s="486"/>
      <c r="F172" s="486"/>
      <c r="G172" s="487">
        <v>9.5</v>
      </c>
      <c r="H172" s="772">
        <f>G172*30</f>
        <v>285</v>
      </c>
      <c r="I172" s="488"/>
      <c r="J172" s="489"/>
      <c r="K172" s="489"/>
      <c r="L172" s="489"/>
      <c r="M172" s="490"/>
      <c r="N172" s="491"/>
      <c r="O172" s="489" t="s">
        <v>96</v>
      </c>
      <c r="P172" s="492"/>
      <c r="Q172" s="493"/>
      <c r="R172" s="494"/>
      <c r="S172" s="494"/>
      <c r="T172" s="199"/>
      <c r="U172" s="199"/>
      <c r="V172" s="199"/>
      <c r="W172" s="199"/>
      <c r="X172" s="199"/>
      <c r="Y172" s="199"/>
    </row>
    <row r="173" spans="1:25" s="28" customFormat="1" ht="15.75">
      <c r="A173" s="3249" t="s">
        <v>123</v>
      </c>
      <c r="B173" s="3249"/>
      <c r="C173" s="495"/>
      <c r="D173" s="495"/>
      <c r="E173" s="495"/>
      <c r="F173" s="495"/>
      <c r="G173" s="496">
        <f>SUM(G169:G172)</f>
        <v>25.5</v>
      </c>
      <c r="H173" s="497">
        <f>SUM(H169:H172)</f>
        <v>765</v>
      </c>
      <c r="I173" s="498"/>
      <c r="J173" s="499"/>
      <c r="K173" s="499"/>
      <c r="L173" s="499"/>
      <c r="M173" s="499"/>
      <c r="N173" s="499"/>
      <c r="O173" s="499"/>
      <c r="P173" s="500"/>
      <c r="Q173" s="501"/>
      <c r="R173" s="501"/>
      <c r="S173" s="501"/>
      <c r="T173" s="199"/>
      <c r="U173" s="199"/>
      <c r="V173" s="199"/>
      <c r="W173" s="199"/>
      <c r="X173" s="199"/>
      <c r="Y173" s="199"/>
    </row>
    <row r="174" spans="1:25" s="28" customFormat="1" ht="15.75">
      <c r="A174" s="3278" t="s">
        <v>124</v>
      </c>
      <c r="B174" s="3278"/>
      <c r="C174" s="502"/>
      <c r="D174" s="502"/>
      <c r="E174" s="502"/>
      <c r="F174" s="502"/>
      <c r="G174" s="503">
        <f>G171+G172</f>
        <v>13.5</v>
      </c>
      <c r="H174" s="502"/>
      <c r="I174" s="504"/>
      <c r="J174" s="505"/>
      <c r="K174" s="505"/>
      <c r="L174" s="505"/>
      <c r="M174" s="505"/>
      <c r="N174" s="505"/>
      <c r="O174" s="505"/>
      <c r="P174" s="506"/>
      <c r="Q174" s="507"/>
      <c r="R174" s="507"/>
      <c r="S174" s="507"/>
      <c r="T174" s="199"/>
      <c r="U174" s="199"/>
      <c r="V174" s="199"/>
      <c r="W174" s="199"/>
      <c r="X174" s="199"/>
      <c r="Y174" s="199"/>
    </row>
    <row r="175" spans="1:25" s="28" customFormat="1" ht="16.5" thickBot="1">
      <c r="A175" s="3251" t="s">
        <v>70</v>
      </c>
      <c r="B175" s="3251"/>
      <c r="C175" s="508"/>
      <c r="D175" s="508"/>
      <c r="E175" s="508"/>
      <c r="F175" s="508"/>
      <c r="G175" s="509">
        <v>12</v>
      </c>
      <c r="H175" s="508"/>
      <c r="I175" s="510"/>
      <c r="J175" s="511"/>
      <c r="K175" s="511"/>
      <c r="L175" s="511"/>
      <c r="M175" s="511"/>
      <c r="N175" s="511"/>
      <c r="O175" s="511"/>
      <c r="P175" s="512"/>
      <c r="Q175" s="513"/>
      <c r="R175" s="513"/>
      <c r="S175" s="513"/>
      <c r="T175" s="199"/>
      <c r="U175" s="199"/>
      <c r="V175" s="199"/>
      <c r="W175" s="199"/>
      <c r="X175" s="199"/>
      <c r="Y175" s="199"/>
    </row>
    <row r="176" spans="1:25" s="28" customFormat="1" ht="18.75">
      <c r="A176" s="3205" t="s">
        <v>149</v>
      </c>
      <c r="B176" s="3205"/>
      <c r="C176" s="3205"/>
      <c r="D176" s="3205"/>
      <c r="E176" s="3205"/>
      <c r="F176" s="3205"/>
      <c r="G176" s="3205"/>
      <c r="H176" s="3205"/>
      <c r="I176" s="3205"/>
      <c r="J176" s="3205"/>
      <c r="K176" s="3205"/>
      <c r="L176" s="3205"/>
      <c r="M176" s="3205"/>
      <c r="N176" s="3205"/>
      <c r="O176" s="3205"/>
      <c r="P176" s="3205"/>
      <c r="Q176" s="3205"/>
      <c r="R176" s="3205"/>
      <c r="S176" s="3205"/>
      <c r="T176" s="199"/>
      <c r="U176" s="199"/>
      <c r="V176" s="199"/>
      <c r="W176" s="199"/>
      <c r="X176" s="199"/>
      <c r="Y176" s="199"/>
    </row>
    <row r="177" spans="1:25" s="28" customFormat="1" ht="16.5" thickBot="1">
      <c r="A177" s="514" t="s">
        <v>150</v>
      </c>
      <c r="B177" s="515" t="s">
        <v>37</v>
      </c>
      <c r="C177" s="515"/>
      <c r="D177" s="515"/>
      <c r="E177" s="515"/>
      <c r="F177" s="516">
        <v>6</v>
      </c>
      <c r="G177" s="516">
        <v>1.5</v>
      </c>
      <c r="H177" s="516">
        <v>30</v>
      </c>
      <c r="I177" s="515"/>
      <c r="J177" s="517"/>
      <c r="K177" s="517"/>
      <c r="L177" s="517"/>
      <c r="M177" s="490"/>
      <c r="N177" s="518"/>
      <c r="O177" s="517"/>
      <c r="P177" s="492"/>
      <c r="Q177" s="519"/>
      <c r="R177" s="520"/>
      <c r="S177" s="520"/>
      <c r="T177" s="199"/>
      <c r="U177" s="199"/>
      <c r="V177" s="199"/>
      <c r="W177" s="199"/>
      <c r="X177" s="199"/>
      <c r="Y177" s="199"/>
    </row>
    <row r="178" spans="1:25" s="28" customFormat="1" ht="16.5" thickBot="1">
      <c r="A178" s="3282" t="s">
        <v>151</v>
      </c>
      <c r="B178" s="3282"/>
      <c r="C178" s="521"/>
      <c r="D178" s="521"/>
      <c r="E178" s="521"/>
      <c r="F178" s="522"/>
      <c r="G178" s="523">
        <f>G173+G177</f>
        <v>27</v>
      </c>
      <c r="H178" s="521"/>
      <c r="I178" s="524"/>
      <c r="J178" s="524"/>
      <c r="K178" s="525"/>
      <c r="L178" s="525"/>
      <c r="M178" s="526"/>
      <c r="N178" s="521"/>
      <c r="O178" s="527"/>
      <c r="P178" s="528"/>
      <c r="Q178" s="529"/>
      <c r="R178" s="529"/>
      <c r="S178" s="529"/>
      <c r="T178" s="25"/>
      <c r="U178" s="25"/>
      <c r="V178" s="25"/>
      <c r="W178" s="25"/>
      <c r="X178" s="25"/>
      <c r="Y178" s="25"/>
    </row>
    <row r="179" spans="1:25" s="28" customFormat="1" ht="15.75">
      <c r="A179" s="3276" t="s">
        <v>152</v>
      </c>
      <c r="B179" s="3277"/>
      <c r="C179" s="3263"/>
      <c r="D179" s="3264"/>
      <c r="E179" s="3264"/>
      <c r="F179" s="3264"/>
      <c r="G179" s="3264"/>
      <c r="H179" s="3264"/>
      <c r="I179" s="3264"/>
      <c r="J179" s="3264"/>
      <c r="K179" s="3264"/>
      <c r="L179" s="3264"/>
      <c r="M179" s="3264"/>
      <c r="N179" s="3264"/>
      <c r="O179" s="3264"/>
      <c r="P179" s="3264"/>
      <c r="Q179" s="3264"/>
      <c r="R179" s="3264"/>
      <c r="S179" s="3265"/>
      <c r="T179" s="25"/>
      <c r="U179" s="25"/>
      <c r="V179" s="25"/>
      <c r="W179" s="25"/>
      <c r="X179" s="25"/>
      <c r="Y179" s="25"/>
    </row>
    <row r="180" spans="1:25" s="28" customFormat="1" ht="15.75">
      <c r="A180" s="3228" t="s">
        <v>143</v>
      </c>
      <c r="B180" s="3229"/>
      <c r="C180" s="156"/>
      <c r="D180" s="156"/>
      <c r="E180" s="156"/>
      <c r="F180" s="223"/>
      <c r="G180" s="224">
        <f>G30+G67+G98+G167+G175</f>
        <v>85</v>
      </c>
      <c r="H180" s="228"/>
      <c r="I180" s="226"/>
      <c r="J180" s="226"/>
      <c r="K180" s="227"/>
      <c r="L180" s="227"/>
      <c r="M180" s="339"/>
      <c r="N180" s="286"/>
      <c r="O180" s="229"/>
      <c r="P180" s="158"/>
      <c r="Q180" s="222"/>
      <c r="R180" s="217"/>
      <c r="S180" s="217"/>
      <c r="T180" s="25"/>
      <c r="U180" s="25"/>
      <c r="V180" s="25"/>
      <c r="W180" s="25"/>
      <c r="X180" s="25"/>
      <c r="Y180" s="25"/>
    </row>
    <row r="181" spans="1:25" s="28" customFormat="1" ht="15.75">
      <c r="A181" s="3228" t="s">
        <v>124</v>
      </c>
      <c r="B181" s="3229"/>
      <c r="C181" s="156"/>
      <c r="D181" s="156"/>
      <c r="E181" s="156"/>
      <c r="F181" s="223"/>
      <c r="G181" s="536">
        <f>G29+G66+G97+G166+G174+G177</f>
        <v>149.5</v>
      </c>
      <c r="H181" s="225"/>
      <c r="I181" s="226"/>
      <c r="J181" s="226"/>
      <c r="K181" s="227"/>
      <c r="L181" s="227"/>
      <c r="M181" s="339"/>
      <c r="N181" s="286"/>
      <c r="O181" s="229"/>
      <c r="P181" s="158"/>
      <c r="Q181" s="222"/>
      <c r="R181" s="217"/>
      <c r="S181" s="217"/>
      <c r="T181" s="25"/>
      <c r="U181" s="25"/>
      <c r="V181" s="25"/>
      <c r="W181" s="25"/>
      <c r="X181" s="25"/>
      <c r="Y181" s="25"/>
    </row>
    <row r="182" spans="1:25" s="28" customFormat="1" ht="15.75">
      <c r="A182" s="3231" t="s">
        <v>154</v>
      </c>
      <c r="B182" s="3232"/>
      <c r="C182" s="230"/>
      <c r="D182" s="230"/>
      <c r="E182" s="230"/>
      <c r="F182" s="206"/>
      <c r="G182" s="278">
        <f>G180+G181</f>
        <v>234.5</v>
      </c>
      <c r="H182" s="231">
        <f>G182*30</f>
        <v>7035</v>
      </c>
      <c r="I182" s="280">
        <f>I28+I65+I96+I165+I173+I178</f>
        <v>777</v>
      </c>
      <c r="J182" s="280">
        <f>J28+J65+J96+J165+J173+J178</f>
        <v>377</v>
      </c>
      <c r="K182" s="279">
        <f>K28+K65+K96+K165+K177</f>
        <v>245</v>
      </c>
      <c r="L182" s="279">
        <f>L28+L65+L96+L165+L178</f>
        <v>155</v>
      </c>
      <c r="M182" s="340">
        <v>2571</v>
      </c>
      <c r="N182" s="617">
        <f aca="true" t="shared" si="10" ref="N182:S182">N28+N65+N96+N165</f>
        <v>29</v>
      </c>
      <c r="O182" s="618">
        <f t="shared" si="10"/>
        <v>28</v>
      </c>
      <c r="P182" s="616">
        <f t="shared" si="10"/>
        <v>27</v>
      </c>
      <c r="Q182" s="616">
        <f t="shared" si="10"/>
        <v>24</v>
      </c>
      <c r="R182" s="616">
        <f t="shared" si="10"/>
        <v>24</v>
      </c>
      <c r="S182" s="616">
        <f t="shared" si="10"/>
        <v>14</v>
      </c>
      <c r="T182" s="25"/>
      <c r="U182" s="25"/>
      <c r="V182" s="25"/>
      <c r="W182" s="25"/>
      <c r="X182" s="25"/>
      <c r="Y182" s="25"/>
    </row>
    <row r="183" spans="1:25" s="28" customFormat="1" ht="12.75" customHeight="1">
      <c r="A183" s="3230" t="s">
        <v>102</v>
      </c>
      <c r="B183" s="3230"/>
      <c r="C183" s="3230"/>
      <c r="D183" s="3230"/>
      <c r="E183" s="3230"/>
      <c r="F183" s="3230"/>
      <c r="G183" s="3230"/>
      <c r="H183" s="3230"/>
      <c r="I183" s="3230"/>
      <c r="J183" s="3230"/>
      <c r="K183" s="3230"/>
      <c r="L183" s="3230"/>
      <c r="M183" s="3230"/>
      <c r="N183" s="164">
        <v>4</v>
      </c>
      <c r="O183" s="164">
        <v>3</v>
      </c>
      <c r="P183" s="233">
        <v>1</v>
      </c>
      <c r="Q183" s="218">
        <v>4</v>
      </c>
      <c r="R183" s="218">
        <v>2</v>
      </c>
      <c r="S183" s="218">
        <v>3</v>
      </c>
      <c r="T183" s="25"/>
      <c r="U183" s="25"/>
      <c r="V183" s="25"/>
      <c r="W183" s="25"/>
      <c r="X183" s="25"/>
      <c r="Y183" s="25"/>
    </row>
    <row r="184" spans="1:25" s="234" customFormat="1" ht="12.75" customHeight="1">
      <c r="A184" s="3230" t="s">
        <v>103</v>
      </c>
      <c r="B184" s="3230"/>
      <c r="C184" s="3230"/>
      <c r="D184" s="3230"/>
      <c r="E184" s="3230"/>
      <c r="F184" s="3230"/>
      <c r="G184" s="3230"/>
      <c r="H184" s="3230"/>
      <c r="I184" s="3230"/>
      <c r="J184" s="3230"/>
      <c r="K184" s="3230"/>
      <c r="L184" s="3230"/>
      <c r="M184" s="3230"/>
      <c r="N184" s="164">
        <v>3</v>
      </c>
      <c r="O184" s="164">
        <v>3</v>
      </c>
      <c r="P184" s="233">
        <v>5</v>
      </c>
      <c r="Q184" s="218">
        <v>3</v>
      </c>
      <c r="R184" s="218">
        <v>4</v>
      </c>
      <c r="S184" s="218">
        <v>1</v>
      </c>
      <c r="T184" s="25"/>
      <c r="U184" s="25"/>
      <c r="V184" s="25"/>
      <c r="W184" s="25"/>
      <c r="X184" s="25"/>
      <c r="Y184" s="25"/>
    </row>
    <row r="185" spans="1:25" s="234" customFormat="1" ht="12.75" customHeight="1">
      <c r="A185" s="3230" t="s">
        <v>104</v>
      </c>
      <c r="B185" s="3230"/>
      <c r="C185" s="3230"/>
      <c r="D185" s="3230"/>
      <c r="E185" s="3230"/>
      <c r="F185" s="3230"/>
      <c r="G185" s="3230"/>
      <c r="H185" s="3230"/>
      <c r="I185" s="3230"/>
      <c r="J185" s="3230"/>
      <c r="K185" s="3230"/>
      <c r="L185" s="3230"/>
      <c r="M185" s="3230"/>
      <c r="N185" s="164"/>
      <c r="O185" s="164"/>
      <c r="P185" s="233">
        <v>1</v>
      </c>
      <c r="Q185" s="218">
        <v>2</v>
      </c>
      <c r="R185" s="218">
        <v>1</v>
      </c>
      <c r="S185" s="218">
        <v>1</v>
      </c>
      <c r="T185" s="25"/>
      <c r="U185" s="25"/>
      <c r="V185" s="25"/>
      <c r="W185" s="25"/>
      <c r="X185" s="25"/>
      <c r="Y185" s="25"/>
    </row>
    <row r="186" spans="1:25" s="28" customFormat="1" ht="15.75">
      <c r="A186" s="235"/>
      <c r="B186" s="236"/>
      <c r="C186" s="137"/>
      <c r="D186" s="137"/>
      <c r="E186" s="137"/>
      <c r="F186" s="237"/>
      <c r="G186" s="238"/>
      <c r="H186" s="239"/>
      <c r="I186" s="240"/>
      <c r="J186" s="142"/>
      <c r="K186" s="142"/>
      <c r="L186" s="142"/>
      <c r="M186" s="142"/>
      <c r="N186" s="241"/>
      <c r="O186" s="142"/>
      <c r="P186" s="25"/>
      <c r="Q186" s="25"/>
      <c r="R186" s="25"/>
      <c r="S186" s="25"/>
      <c r="T186" s="25"/>
      <c r="U186" s="25"/>
      <c r="V186" s="25"/>
      <c r="W186" s="25"/>
      <c r="X186" s="25"/>
      <c r="Y186" s="25"/>
    </row>
    <row r="187" spans="1:25" s="243" customFormat="1" ht="15.75">
      <c r="A187" s="235"/>
      <c r="B187" s="242"/>
      <c r="C187" s="137"/>
      <c r="D187" s="137"/>
      <c r="E187" s="137"/>
      <c r="F187" s="237"/>
      <c r="G187" s="238"/>
      <c r="H187" s="239"/>
      <c r="I187" s="240"/>
      <c r="J187" s="142"/>
      <c r="K187" s="3260" t="s">
        <v>192</v>
      </c>
      <c r="L187" s="3261"/>
      <c r="M187" s="3261"/>
      <c r="N187" s="609"/>
      <c r="O187" s="609"/>
      <c r="P187" s="614"/>
      <c r="Q187" s="615"/>
      <c r="R187" s="614"/>
      <c r="S187" s="614"/>
      <c r="T187" s="25"/>
      <c r="U187" s="25"/>
      <c r="V187" s="25"/>
      <c r="W187" s="25"/>
      <c r="X187" s="25"/>
      <c r="Y187" s="25"/>
    </row>
    <row r="188" spans="1:25" s="243" customFormat="1" ht="15.75">
      <c r="A188" s="235"/>
      <c r="B188" s="242"/>
      <c r="C188" s="137"/>
      <c r="D188" s="137"/>
      <c r="E188" s="137"/>
      <c r="F188" s="237"/>
      <c r="G188" s="244"/>
      <c r="H188" s="245"/>
      <c r="I188" s="246"/>
      <c r="J188" s="247"/>
      <c r="K188" s="247"/>
      <c r="L188" s="247"/>
      <c r="M188" s="247"/>
      <c r="N188" s="3198">
        <f>AB169</f>
        <v>76</v>
      </c>
      <c r="O188" s="3206"/>
      <c r="P188" s="3206"/>
      <c r="Q188" s="3241">
        <f>AB170</f>
        <v>73.5</v>
      </c>
      <c r="R188" s="3242"/>
      <c r="S188" s="3242"/>
      <c r="T188" s="25"/>
      <c r="U188" s="25"/>
      <c r="V188" s="25"/>
      <c r="W188" s="25"/>
      <c r="X188" s="25"/>
      <c r="Y188" s="25"/>
    </row>
    <row r="189" spans="1:25" s="243" customFormat="1" ht="15.75">
      <c r="A189" s="235"/>
      <c r="B189" s="248"/>
      <c r="C189" s="137"/>
      <c r="D189" s="137"/>
      <c r="E189" s="137"/>
      <c r="F189" s="237"/>
      <c r="G189" s="244"/>
      <c r="H189" s="245"/>
      <c r="I189" s="246"/>
      <c r="J189" s="246"/>
      <c r="K189" s="3233" t="s">
        <v>53</v>
      </c>
      <c r="L189" s="3234"/>
      <c r="M189" s="3234"/>
      <c r="N189" s="3198">
        <f>N188+Q188</f>
        <v>149.5</v>
      </c>
      <c r="O189" s="3199"/>
      <c r="P189" s="3200"/>
      <c r="Q189" s="3200"/>
      <c r="R189" s="3200"/>
      <c r="S189" s="3200"/>
      <c r="T189" s="25"/>
      <c r="U189" s="25"/>
      <c r="V189" s="25"/>
      <c r="W189" s="25"/>
      <c r="X189" s="25"/>
      <c r="Y189" s="25"/>
    </row>
    <row r="190" spans="1:25" s="243" customFormat="1" ht="15.75">
      <c r="A190" s="235"/>
      <c r="B190" s="249" t="s">
        <v>105</v>
      </c>
      <c r="C190" s="249"/>
      <c r="D190" s="3226"/>
      <c r="E190" s="3226"/>
      <c r="F190" s="3226"/>
      <c r="G190" s="249"/>
      <c r="H190" s="3227" t="s">
        <v>223</v>
      </c>
      <c r="I190" s="3227"/>
      <c r="J190" s="3227"/>
      <c r="K190" s="142"/>
      <c r="L190" s="142"/>
      <c r="M190" s="142"/>
      <c r="N190" s="538"/>
      <c r="O190" s="539"/>
      <c r="P190" s="537"/>
      <c r="Q190" s="537"/>
      <c r="R190" s="537"/>
      <c r="S190" s="537"/>
      <c r="T190" s="25"/>
      <c r="U190" s="25"/>
      <c r="V190" s="25"/>
      <c r="W190" s="25"/>
      <c r="X190" s="25"/>
      <c r="Y190" s="25"/>
    </row>
    <row r="191" spans="1:25" s="243" customFormat="1" ht="15.75">
      <c r="A191" s="235"/>
      <c r="B191" s="249"/>
      <c r="C191" s="249"/>
      <c r="D191" s="249"/>
      <c r="E191" s="249"/>
      <c r="F191" s="249"/>
      <c r="G191" s="249"/>
      <c r="H191" s="249"/>
      <c r="I191" s="249"/>
      <c r="J191" s="249"/>
      <c r="K191" s="142"/>
      <c r="L191" s="142"/>
      <c r="M191" s="142"/>
      <c r="N191" s="241"/>
      <c r="O191" s="142"/>
      <c r="P191" s="25"/>
      <c r="Q191" s="25"/>
      <c r="R191" s="25"/>
      <c r="S191" s="25"/>
      <c r="T191" s="25"/>
      <c r="U191" s="25"/>
      <c r="V191" s="25"/>
      <c r="W191" s="25"/>
      <c r="X191" s="25"/>
      <c r="Y191" s="25"/>
    </row>
    <row r="192" spans="1:25" s="243" customFormat="1" ht="15.75">
      <c r="A192" s="235"/>
      <c r="B192" s="249" t="s">
        <v>106</v>
      </c>
      <c r="C192" s="249"/>
      <c r="D192" s="3226"/>
      <c r="E192" s="3226"/>
      <c r="F192" s="3226"/>
      <c r="G192" s="249"/>
      <c r="H192" s="3227" t="s">
        <v>107</v>
      </c>
      <c r="I192" s="3227"/>
      <c r="J192" s="3227"/>
      <c r="K192" s="142"/>
      <c r="L192" s="142"/>
      <c r="M192" s="142"/>
      <c r="N192" s="241"/>
      <c r="O192" s="142"/>
      <c r="P192" s="25"/>
      <c r="Q192" s="25"/>
      <c r="R192" s="25"/>
      <c r="S192" s="25"/>
      <c r="T192" s="25"/>
      <c r="U192" s="25"/>
      <c r="V192" s="25"/>
      <c r="W192" s="25"/>
      <c r="X192" s="25"/>
      <c r="Y192" s="25"/>
    </row>
    <row r="193" spans="1:25" s="243" customFormat="1" ht="15.75">
      <c r="A193" s="235"/>
      <c r="B193" s="248"/>
      <c r="C193" s="137"/>
      <c r="D193" s="137"/>
      <c r="E193" s="137"/>
      <c r="F193" s="237"/>
      <c r="G193" s="244"/>
      <c r="H193" s="245"/>
      <c r="I193" s="246"/>
      <c r="J193" s="247"/>
      <c r="K193" s="247"/>
      <c r="L193" s="247"/>
      <c r="M193" s="247"/>
      <c r="N193" s="241"/>
      <c r="O193" s="142"/>
      <c r="P193" s="25"/>
      <c r="Q193" s="25"/>
      <c r="R193" s="25"/>
      <c r="S193" s="25"/>
      <c r="T193" s="25"/>
      <c r="U193" s="25"/>
      <c r="V193" s="25"/>
      <c r="W193" s="25"/>
      <c r="X193" s="25"/>
      <c r="Y193" s="25"/>
    </row>
    <row r="194" spans="1:25" s="243" customFormat="1" ht="15.75">
      <c r="A194" s="235"/>
      <c r="B194" s="248"/>
      <c r="C194" s="137"/>
      <c r="D194" s="137"/>
      <c r="E194" s="137"/>
      <c r="F194" s="237"/>
      <c r="G194" s="244"/>
      <c r="H194" s="245"/>
      <c r="I194" s="246"/>
      <c r="J194" s="247"/>
      <c r="K194" s="247"/>
      <c r="L194" s="247"/>
      <c r="M194" s="247"/>
      <c r="N194" s="241"/>
      <c r="O194" s="142"/>
      <c r="P194" s="25"/>
      <c r="Q194" s="25"/>
      <c r="R194" s="25"/>
      <c r="S194" s="25"/>
      <c r="T194" s="25"/>
      <c r="U194" s="25"/>
      <c r="V194" s="25"/>
      <c r="W194" s="25"/>
      <c r="X194" s="25"/>
      <c r="Y194" s="25"/>
    </row>
    <row r="195" spans="1:25" s="250" customFormat="1" ht="15.75">
      <c r="A195" s="235"/>
      <c r="B195" s="248"/>
      <c r="C195" s="137"/>
      <c r="D195" s="137"/>
      <c r="E195" s="137"/>
      <c r="F195" s="237"/>
      <c r="G195" s="244"/>
      <c r="H195" s="245"/>
      <c r="I195" s="246"/>
      <c r="J195" s="247"/>
      <c r="K195" s="247"/>
      <c r="L195" s="247"/>
      <c r="M195" s="247"/>
      <c r="N195" s="241"/>
      <c r="O195" s="142"/>
      <c r="P195" s="25"/>
      <c r="Q195" s="25"/>
      <c r="R195" s="25"/>
      <c r="S195" s="25"/>
      <c r="T195" s="25"/>
      <c r="U195" s="25"/>
      <c r="V195" s="25"/>
      <c r="W195" s="25"/>
      <c r="X195" s="25"/>
      <c r="Y195" s="25"/>
    </row>
    <row r="196" spans="1:25" s="243" customFormat="1" ht="15.75">
      <c r="A196" s="235"/>
      <c r="B196" s="248"/>
      <c r="C196" s="137"/>
      <c r="D196" s="137"/>
      <c r="E196" s="137"/>
      <c r="F196" s="237"/>
      <c r="G196" s="244"/>
      <c r="H196" s="245"/>
      <c r="I196" s="246"/>
      <c r="J196" s="247"/>
      <c r="K196" s="247"/>
      <c r="L196" s="247"/>
      <c r="M196" s="247"/>
      <c r="N196" s="241"/>
      <c r="O196" s="142"/>
      <c r="P196" s="25"/>
      <c r="Q196" s="25"/>
      <c r="R196" s="25"/>
      <c r="S196" s="25"/>
      <c r="T196" s="25"/>
      <c r="U196" s="25"/>
      <c r="V196" s="25"/>
      <c r="W196" s="25"/>
      <c r="X196" s="25"/>
      <c r="Y196" s="25"/>
    </row>
    <row r="197" spans="1:25" s="243" customFormat="1" ht="15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5"/>
      <c r="Q197" s="25"/>
      <c r="R197" s="25"/>
      <c r="S197" s="25"/>
      <c r="T197" s="25"/>
      <c r="U197" s="25"/>
      <c r="V197" s="25"/>
      <c r="W197" s="25"/>
      <c r="X197" s="25"/>
      <c r="Y197" s="25"/>
    </row>
    <row r="198" spans="1:25" s="243" customFormat="1" ht="15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5"/>
      <c r="Q198" s="25"/>
      <c r="R198" s="25"/>
      <c r="S198" s="25"/>
      <c r="T198" s="25"/>
      <c r="U198" s="25"/>
      <c r="V198" s="25"/>
      <c r="W198" s="25"/>
      <c r="X198" s="25"/>
      <c r="Y198" s="25"/>
    </row>
    <row r="199" spans="1:25" s="243" customFormat="1" ht="15.75">
      <c r="A199" s="24"/>
      <c r="B199" s="28"/>
      <c r="C199" s="251"/>
      <c r="D199" s="252"/>
      <c r="E199" s="252"/>
      <c r="F199" s="251"/>
      <c r="G199" s="251"/>
      <c r="H199" s="251"/>
      <c r="I199" s="28"/>
      <c r="J199" s="28"/>
      <c r="K199" s="28"/>
      <c r="L199" s="28"/>
      <c r="M199" s="28"/>
      <c r="N199" s="28"/>
      <c r="O199" s="28"/>
      <c r="P199" s="25"/>
      <c r="Q199" s="25"/>
      <c r="R199" s="25"/>
      <c r="S199" s="25"/>
      <c r="T199" s="25"/>
      <c r="U199" s="25"/>
      <c r="V199" s="25"/>
      <c r="W199" s="25"/>
      <c r="X199" s="25"/>
      <c r="Y199" s="25"/>
    </row>
    <row r="200" spans="1:25" s="243" customFormat="1" ht="15.75">
      <c r="A200" s="24"/>
      <c r="B200" s="253"/>
      <c r="C200" s="23"/>
      <c r="D200" s="23"/>
      <c r="E200" s="23"/>
      <c r="F200" s="253"/>
      <c r="G200" s="253"/>
      <c r="H200" s="253"/>
      <c r="I200" s="253"/>
      <c r="J200" s="253"/>
      <c r="K200" s="253"/>
      <c r="L200" s="23"/>
      <c r="M200" s="23"/>
      <c r="N200" s="23"/>
      <c r="O200" s="198"/>
      <c r="P200" s="25"/>
      <c r="Q200" s="25"/>
      <c r="R200" s="25"/>
      <c r="S200" s="25"/>
      <c r="T200" s="25"/>
      <c r="U200" s="25"/>
      <c r="V200" s="25"/>
      <c r="W200" s="25"/>
      <c r="X200" s="25"/>
      <c r="Y200" s="25"/>
    </row>
    <row r="201" spans="1:25" s="243" customFormat="1" ht="15.75">
      <c r="A201" s="24"/>
      <c r="B201" s="253"/>
      <c r="C201" s="23"/>
      <c r="D201" s="23"/>
      <c r="E201" s="23"/>
      <c r="F201" s="253"/>
      <c r="G201" s="253"/>
      <c r="H201" s="253"/>
      <c r="I201" s="253"/>
      <c r="J201" s="253"/>
      <c r="K201" s="253"/>
      <c r="L201" s="23"/>
      <c r="M201" s="23"/>
      <c r="N201" s="23"/>
      <c r="O201" s="198"/>
      <c r="P201" s="25"/>
      <c r="Q201" s="25"/>
      <c r="R201" s="25"/>
      <c r="S201" s="25"/>
      <c r="T201" s="25"/>
      <c r="U201" s="25"/>
      <c r="V201" s="25"/>
      <c r="W201" s="25"/>
      <c r="X201" s="25"/>
      <c r="Y201" s="25"/>
    </row>
    <row r="202" spans="1:25" s="243" customFormat="1" ht="15.75">
      <c r="A202" s="24"/>
      <c r="B202" s="253"/>
      <c r="C202" s="23"/>
      <c r="D202" s="23"/>
      <c r="E202" s="23"/>
      <c r="F202" s="253"/>
      <c r="G202" s="253"/>
      <c r="H202" s="253"/>
      <c r="I202" s="253"/>
      <c r="J202" s="253"/>
      <c r="K202" s="253"/>
      <c r="L202" s="23"/>
      <c r="M202" s="23"/>
      <c r="N202" s="23"/>
      <c r="O202" s="198"/>
      <c r="P202" s="25"/>
      <c r="Q202" s="25"/>
      <c r="R202" s="25"/>
      <c r="S202" s="25"/>
      <c r="T202" s="25"/>
      <c r="U202" s="25"/>
      <c r="V202" s="25"/>
      <c r="W202" s="25"/>
      <c r="X202" s="25"/>
      <c r="Y202" s="25"/>
    </row>
    <row r="203" spans="1:25" s="28" customFormat="1" ht="15.75">
      <c r="A203" s="24"/>
      <c r="B203" s="253"/>
      <c r="C203" s="23"/>
      <c r="D203" s="23"/>
      <c r="E203" s="23"/>
      <c r="F203" s="253"/>
      <c r="G203" s="253"/>
      <c r="H203" s="253"/>
      <c r="I203" s="253"/>
      <c r="J203" s="253"/>
      <c r="K203" s="253"/>
      <c r="L203" s="23"/>
      <c r="M203" s="23"/>
      <c r="N203" s="23"/>
      <c r="O203" s="198"/>
      <c r="P203" s="25"/>
      <c r="Q203" s="25"/>
      <c r="R203" s="25"/>
      <c r="S203" s="25"/>
      <c r="T203" s="25"/>
      <c r="U203" s="25"/>
      <c r="V203" s="25"/>
      <c r="W203" s="25"/>
      <c r="X203" s="25"/>
      <c r="Y203" s="25"/>
    </row>
    <row r="204" spans="1:25" s="28" customFormat="1" ht="15.75">
      <c r="A204" s="24"/>
      <c r="B204" s="253"/>
      <c r="C204" s="23"/>
      <c r="D204" s="23"/>
      <c r="E204" s="23"/>
      <c r="F204" s="253"/>
      <c r="G204" s="253"/>
      <c r="H204" s="253"/>
      <c r="I204" s="253"/>
      <c r="J204" s="253"/>
      <c r="K204" s="253"/>
      <c r="L204" s="23"/>
      <c r="M204" s="23"/>
      <c r="N204" s="23"/>
      <c r="O204" s="198"/>
      <c r="P204" s="25"/>
      <c r="Q204" s="25"/>
      <c r="R204" s="25"/>
      <c r="S204" s="25"/>
      <c r="T204" s="25"/>
      <c r="U204" s="25"/>
      <c r="V204" s="25"/>
      <c r="W204" s="25"/>
      <c r="X204" s="25"/>
      <c r="Y204" s="25"/>
    </row>
    <row r="205" spans="1:25" s="28" customFormat="1" ht="15.75">
      <c r="A205" s="24"/>
      <c r="B205" s="254"/>
      <c r="C205" s="255"/>
      <c r="D205" s="255"/>
      <c r="E205" s="255"/>
      <c r="F205" s="254"/>
      <c r="G205" s="254"/>
      <c r="H205" s="254"/>
      <c r="I205" s="254"/>
      <c r="J205" s="254"/>
      <c r="K205" s="254"/>
      <c r="L205" s="255"/>
      <c r="M205" s="255"/>
      <c r="N205" s="255"/>
      <c r="O205" s="199"/>
      <c r="P205" s="25"/>
      <c r="Q205" s="25"/>
      <c r="R205" s="25"/>
      <c r="S205" s="25"/>
      <c r="T205" s="25"/>
      <c r="U205" s="25"/>
      <c r="V205" s="25"/>
      <c r="W205" s="25"/>
      <c r="X205" s="25"/>
      <c r="Y205" s="25"/>
    </row>
    <row r="206" spans="1:25" s="28" customFormat="1" ht="15.75">
      <c r="A206" s="24"/>
      <c r="B206" s="254"/>
      <c r="C206" s="255"/>
      <c r="D206" s="255"/>
      <c r="E206" s="255"/>
      <c r="F206" s="254"/>
      <c r="G206" s="254"/>
      <c r="H206" s="254"/>
      <c r="I206" s="254"/>
      <c r="J206" s="254"/>
      <c r="K206" s="254"/>
      <c r="L206" s="255"/>
      <c r="M206" s="255"/>
      <c r="N206" s="255"/>
      <c r="O206" s="199"/>
      <c r="P206" s="25"/>
      <c r="Q206" s="25"/>
      <c r="R206" s="25"/>
      <c r="S206" s="25"/>
      <c r="T206" s="25"/>
      <c r="U206" s="25"/>
      <c r="V206" s="25"/>
      <c r="W206" s="25"/>
      <c r="X206" s="25"/>
      <c r="Y206" s="25"/>
    </row>
    <row r="207" spans="1:25" s="28" customFormat="1" ht="15.75">
      <c r="A207" s="24"/>
      <c r="B207" s="254"/>
      <c r="C207" s="255"/>
      <c r="D207" s="255"/>
      <c r="E207" s="255"/>
      <c r="F207" s="254"/>
      <c r="G207" s="254"/>
      <c r="H207" s="254"/>
      <c r="I207" s="254"/>
      <c r="J207" s="254"/>
      <c r="K207" s="254"/>
      <c r="L207" s="255"/>
      <c r="M207" s="255"/>
      <c r="N207" s="255"/>
      <c r="O207" s="199"/>
      <c r="P207" s="25"/>
      <c r="Q207" s="25"/>
      <c r="R207" s="25"/>
      <c r="S207" s="25"/>
      <c r="T207" s="25"/>
      <c r="U207" s="25"/>
      <c r="V207" s="25"/>
      <c r="W207" s="25"/>
      <c r="X207" s="25"/>
      <c r="Y207" s="25"/>
    </row>
    <row r="208" spans="1:25" s="28" customFormat="1" ht="15.75">
      <c r="A208" s="24"/>
      <c r="B208" s="254"/>
      <c r="C208" s="255"/>
      <c r="D208" s="255"/>
      <c r="E208" s="255"/>
      <c r="F208" s="254"/>
      <c r="G208" s="254"/>
      <c r="H208" s="254"/>
      <c r="I208" s="254"/>
      <c r="J208" s="254"/>
      <c r="K208" s="254"/>
      <c r="L208" s="255"/>
      <c r="M208" s="255"/>
      <c r="N208" s="255"/>
      <c r="O208" s="199"/>
      <c r="P208" s="25"/>
      <c r="Q208" s="25"/>
      <c r="R208" s="25"/>
      <c r="S208" s="25"/>
      <c r="T208" s="25"/>
      <c r="U208" s="25"/>
      <c r="V208" s="25"/>
      <c r="W208" s="25"/>
      <c r="X208" s="25"/>
      <c r="Y208" s="25"/>
    </row>
    <row r="209" spans="1:25" s="28" customFormat="1" ht="15.75">
      <c r="A209" s="24"/>
      <c r="B209" s="254"/>
      <c r="C209" s="255"/>
      <c r="D209" s="255"/>
      <c r="E209" s="255"/>
      <c r="F209" s="254"/>
      <c r="G209" s="254"/>
      <c r="H209" s="254"/>
      <c r="I209" s="254"/>
      <c r="J209" s="254"/>
      <c r="K209" s="254"/>
      <c r="L209" s="255"/>
      <c r="M209" s="255"/>
      <c r="N209" s="255"/>
      <c r="O209" s="199"/>
      <c r="P209" s="25"/>
      <c r="Q209" s="25"/>
      <c r="R209" s="25"/>
      <c r="S209" s="25"/>
      <c r="T209" s="25"/>
      <c r="U209" s="25"/>
      <c r="V209" s="25"/>
      <c r="W209" s="25"/>
      <c r="X209" s="25"/>
      <c r="Y209" s="25"/>
    </row>
    <row r="210" spans="1:25" s="28" customFormat="1" ht="15.75">
      <c r="A210" s="24"/>
      <c r="B210" s="254"/>
      <c r="C210" s="255"/>
      <c r="D210" s="255"/>
      <c r="E210" s="255"/>
      <c r="F210" s="254"/>
      <c r="G210" s="254"/>
      <c r="H210" s="254"/>
      <c r="I210" s="254"/>
      <c r="J210" s="254"/>
      <c r="K210" s="254"/>
      <c r="L210" s="255"/>
      <c r="M210" s="255"/>
      <c r="N210" s="255"/>
      <c r="O210" s="199"/>
      <c r="P210" s="25"/>
      <c r="Q210" s="25"/>
      <c r="R210" s="25"/>
      <c r="S210" s="25"/>
      <c r="T210" s="25"/>
      <c r="U210" s="25"/>
      <c r="V210" s="25"/>
      <c r="W210" s="25"/>
      <c r="X210" s="25"/>
      <c r="Y210" s="25"/>
    </row>
    <row r="211" spans="1:26" s="28" customFormat="1" ht="15.75">
      <c r="A211" s="24"/>
      <c r="B211" s="254"/>
      <c r="C211" s="255"/>
      <c r="D211" s="255"/>
      <c r="E211" s="255"/>
      <c r="F211" s="254"/>
      <c r="G211" s="254"/>
      <c r="H211" s="254"/>
      <c r="I211" s="254"/>
      <c r="J211" s="254"/>
      <c r="K211" s="254"/>
      <c r="L211" s="255"/>
      <c r="M211" s="255"/>
      <c r="N211" s="255"/>
      <c r="O211" s="199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198"/>
    </row>
    <row r="212" spans="1:26" s="28" customFormat="1" ht="15.75">
      <c r="A212" s="24"/>
      <c r="B212" s="254"/>
      <c r="C212" s="255"/>
      <c r="D212" s="255"/>
      <c r="E212" s="255"/>
      <c r="F212" s="254"/>
      <c r="G212" s="254"/>
      <c r="H212" s="254"/>
      <c r="I212" s="254"/>
      <c r="J212" s="254"/>
      <c r="K212" s="254"/>
      <c r="L212" s="255"/>
      <c r="M212" s="255"/>
      <c r="N212" s="255"/>
      <c r="O212" s="199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198"/>
    </row>
    <row r="213" spans="1:26" s="28" customFormat="1" ht="15.75">
      <c r="A213" s="24"/>
      <c r="B213" s="254"/>
      <c r="C213" s="255"/>
      <c r="D213" s="255"/>
      <c r="E213" s="255"/>
      <c r="F213" s="254"/>
      <c r="G213" s="254"/>
      <c r="H213" s="254"/>
      <c r="I213" s="254"/>
      <c r="J213" s="254"/>
      <c r="K213" s="254"/>
      <c r="L213" s="255"/>
      <c r="M213" s="255"/>
      <c r="N213" s="255"/>
      <c r="O213" s="199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198"/>
    </row>
    <row r="214" spans="1:26" s="28" customFormat="1" ht="15.75">
      <c r="A214" s="24"/>
      <c r="B214" s="254"/>
      <c r="C214" s="255"/>
      <c r="D214" s="255"/>
      <c r="E214" s="255"/>
      <c r="F214" s="254"/>
      <c r="G214" s="254"/>
      <c r="H214" s="254"/>
      <c r="I214" s="254"/>
      <c r="J214" s="254"/>
      <c r="K214" s="254"/>
      <c r="L214" s="255"/>
      <c r="M214" s="255"/>
      <c r="N214" s="255"/>
      <c r="O214" s="199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198"/>
    </row>
    <row r="215" spans="1:26" s="28" customFormat="1" ht="15.75">
      <c r="A215" s="24"/>
      <c r="B215" s="254"/>
      <c r="C215" s="255"/>
      <c r="D215" s="255"/>
      <c r="E215" s="255"/>
      <c r="F215" s="254"/>
      <c r="G215" s="254"/>
      <c r="H215" s="254"/>
      <c r="I215" s="254"/>
      <c r="J215" s="254"/>
      <c r="K215" s="254"/>
      <c r="L215" s="255"/>
      <c r="M215" s="255"/>
      <c r="N215" s="255"/>
      <c r="O215" s="199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198"/>
    </row>
    <row r="216" spans="2:26" ht="15.75">
      <c r="B216" s="254"/>
      <c r="C216" s="255"/>
      <c r="D216" s="255"/>
      <c r="E216" s="255"/>
      <c r="F216" s="254"/>
      <c r="G216" s="254"/>
      <c r="H216" s="254"/>
      <c r="I216" s="254"/>
      <c r="J216" s="254"/>
      <c r="K216" s="254"/>
      <c r="L216" s="255"/>
      <c r="M216" s="255"/>
      <c r="N216" s="255"/>
      <c r="O216" s="199"/>
      <c r="Z216" s="199"/>
    </row>
    <row r="217" ht="15.75">
      <c r="Z217" s="199"/>
    </row>
    <row r="218" ht="15.75">
      <c r="Z218" s="199"/>
    </row>
    <row r="219" ht="15.75">
      <c r="Z219" s="199"/>
    </row>
    <row r="220" ht="15.75">
      <c r="Z220" s="199"/>
    </row>
    <row r="221" ht="15.75">
      <c r="Z221" s="199"/>
    </row>
    <row r="222" ht="15.75">
      <c r="Z222" s="199"/>
    </row>
    <row r="223" ht="15.75">
      <c r="Z223" s="199"/>
    </row>
    <row r="224" ht="15.75">
      <c r="Z224" s="199"/>
    </row>
    <row r="225" ht="15.75">
      <c r="Z225" s="199"/>
    </row>
    <row r="226" ht="15.75">
      <c r="Z226" s="199"/>
    </row>
    <row r="227" ht="15.75">
      <c r="Z227" s="199"/>
    </row>
    <row r="229" ht="15.75">
      <c r="Z229" s="256"/>
    </row>
    <row r="230" spans="26:33" ht="15.75">
      <c r="Z230" s="251"/>
      <c r="AA230" s="251"/>
      <c r="AB230" s="251"/>
      <c r="AC230" s="251"/>
      <c r="AD230" s="251"/>
      <c r="AE230" s="251"/>
      <c r="AF230" s="251"/>
      <c r="AG230" s="251"/>
    </row>
    <row r="231" spans="26:33" ht="15.75">
      <c r="Z231" s="26"/>
      <c r="AA231" s="26"/>
      <c r="AB231" s="26"/>
      <c r="AC231" s="26"/>
      <c r="AD231" s="26"/>
      <c r="AE231" s="26"/>
      <c r="AF231" s="26"/>
      <c r="AG231" s="26"/>
    </row>
    <row r="232" spans="26:33" ht="15.75">
      <c r="Z232" s="26"/>
      <c r="AA232" s="26"/>
      <c r="AB232" s="26"/>
      <c r="AC232" s="26"/>
      <c r="AD232" s="26"/>
      <c r="AE232" s="26"/>
      <c r="AF232" s="26"/>
      <c r="AG232" s="26"/>
    </row>
    <row r="233" spans="26:33" ht="15.75">
      <c r="Z233" s="26"/>
      <c r="AA233" s="26"/>
      <c r="AB233" s="26"/>
      <c r="AC233" s="26"/>
      <c r="AD233" s="26"/>
      <c r="AE233" s="26"/>
      <c r="AF233" s="26"/>
      <c r="AG233" s="26"/>
    </row>
  </sheetData>
  <sheetProtection selectLockedCells="1" selectUnlockedCells="1"/>
  <mergeCells count="72">
    <mergeCell ref="A97:B97"/>
    <mergeCell ref="A96:B96"/>
    <mergeCell ref="A68:S68"/>
    <mergeCell ref="A98:B98"/>
    <mergeCell ref="A66:B66"/>
    <mergeCell ref="A65:B65"/>
    <mergeCell ref="T31:V31"/>
    <mergeCell ref="A179:B179"/>
    <mergeCell ref="A174:B174"/>
    <mergeCell ref="A129:S129"/>
    <mergeCell ref="I4:I7"/>
    <mergeCell ref="A178:B178"/>
    <mergeCell ref="A10:Y10"/>
    <mergeCell ref="H3:H7"/>
    <mergeCell ref="N6:Y6"/>
    <mergeCell ref="J4:J7"/>
    <mergeCell ref="N3:P4"/>
    <mergeCell ref="Q3:S4"/>
    <mergeCell ref="A67:B67"/>
    <mergeCell ref="A29:B29"/>
    <mergeCell ref="A26:B27"/>
    <mergeCell ref="E5:E7"/>
    <mergeCell ref="F5:F7"/>
    <mergeCell ref="A31:S31"/>
    <mergeCell ref="A175:B175"/>
    <mergeCell ref="A165:B165"/>
    <mergeCell ref="A101:S101"/>
    <mergeCell ref="A100:S100"/>
    <mergeCell ref="K187:M187"/>
    <mergeCell ref="A183:M183"/>
    <mergeCell ref="A167:B167"/>
    <mergeCell ref="A166:B166"/>
    <mergeCell ref="C179:S179"/>
    <mergeCell ref="W31:Y31"/>
    <mergeCell ref="L4:L7"/>
    <mergeCell ref="G2:G7"/>
    <mergeCell ref="A147:S147"/>
    <mergeCell ref="Q188:S188"/>
    <mergeCell ref="A99:S99"/>
    <mergeCell ref="A107:S107"/>
    <mergeCell ref="A173:B173"/>
    <mergeCell ref="A30:B30"/>
    <mergeCell ref="A180:B180"/>
    <mergeCell ref="D192:F192"/>
    <mergeCell ref="H192:J192"/>
    <mergeCell ref="A181:B181"/>
    <mergeCell ref="A184:M184"/>
    <mergeCell ref="A185:M185"/>
    <mergeCell ref="D190:F190"/>
    <mergeCell ref="H190:J190"/>
    <mergeCell ref="A182:B182"/>
    <mergeCell ref="K189:M189"/>
    <mergeCell ref="A1:Y1"/>
    <mergeCell ref="C2:F2"/>
    <mergeCell ref="C3:C7"/>
    <mergeCell ref="D3:D7"/>
    <mergeCell ref="E3:F4"/>
    <mergeCell ref="A28:B28"/>
    <mergeCell ref="W3:Y4"/>
    <mergeCell ref="H2:L2"/>
    <mergeCell ref="N2:Y2"/>
    <mergeCell ref="M3:M7"/>
    <mergeCell ref="N189:S189"/>
    <mergeCell ref="A2:A7"/>
    <mergeCell ref="B2:B7"/>
    <mergeCell ref="A168:S168"/>
    <mergeCell ref="K4:K7"/>
    <mergeCell ref="A176:S176"/>
    <mergeCell ref="N188:P188"/>
    <mergeCell ref="A9:Y9"/>
    <mergeCell ref="T3:V4"/>
    <mergeCell ref="I3:L3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4" r:id="rId1"/>
  <rowBreaks count="2" manualBreakCount="2">
    <brk id="93" max="18" man="1"/>
    <brk id="150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17"/>
  <sheetViews>
    <sheetView view="pageBreakPreview" zoomScale="75" zoomScaleNormal="50" zoomScaleSheetLayoutView="75" zoomScalePageLayoutView="0" workbookViewId="0" topLeftCell="A151">
      <selection activeCell="G26" sqref="G26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customWidth="1"/>
    <col min="8" max="8" width="10.125" style="26" customWidth="1"/>
    <col min="9" max="9" width="9.00390625" style="25" customWidth="1"/>
    <col min="10" max="10" width="8.25390625" style="25" customWidth="1"/>
    <col min="11" max="13" width="7.375" style="25" customWidth="1"/>
    <col min="14" max="14" width="7.125" style="25" customWidth="1"/>
    <col min="15" max="15" width="7.625" style="25" customWidth="1"/>
    <col min="16" max="16" width="6.625" style="25" customWidth="1"/>
    <col min="17" max="17" width="9.25390625" style="25" customWidth="1"/>
    <col min="18" max="18" width="7.75390625" style="25" customWidth="1"/>
    <col min="19" max="19" width="7.875" style="25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9.125" style="25" customWidth="1"/>
    <col min="39" max="44" width="9.125" style="1225" customWidth="1"/>
    <col min="45" max="16384" width="9.125" style="25" customWidth="1"/>
  </cols>
  <sheetData>
    <row r="1" spans="1:44" s="906" customFormat="1" ht="19.5" thickBot="1">
      <c r="A1" s="3114" t="s">
        <v>266</v>
      </c>
      <c r="B1" s="3115"/>
      <c r="C1" s="3115"/>
      <c r="D1" s="3115"/>
      <c r="E1" s="3115"/>
      <c r="F1" s="3115"/>
      <c r="G1" s="3115"/>
      <c r="H1" s="3115"/>
      <c r="I1" s="3115"/>
      <c r="J1" s="3115"/>
      <c r="K1" s="3115"/>
      <c r="L1" s="3115"/>
      <c r="M1" s="3115"/>
      <c r="N1" s="3116"/>
      <c r="O1" s="3116"/>
      <c r="P1" s="3116"/>
      <c r="Q1" s="3116"/>
      <c r="R1" s="3116"/>
      <c r="S1" s="3116"/>
      <c r="T1" s="3116"/>
      <c r="U1" s="3116"/>
      <c r="V1" s="3116"/>
      <c r="W1" s="3116"/>
      <c r="X1" s="3116"/>
      <c r="Y1" s="3117"/>
      <c r="AM1" s="1214"/>
      <c r="AN1" s="1214"/>
      <c r="AO1" s="1214"/>
      <c r="AP1" s="1214"/>
      <c r="AQ1" s="1214"/>
      <c r="AR1" s="1214"/>
    </row>
    <row r="2" spans="1:44" s="906" customFormat="1" ht="39.75" customHeight="1" thickBot="1">
      <c r="A2" s="3118" t="s">
        <v>41</v>
      </c>
      <c r="B2" s="3331" t="s">
        <v>42</v>
      </c>
      <c r="C2" s="3332" t="s">
        <v>238</v>
      </c>
      <c r="D2" s="3333"/>
      <c r="E2" s="3333"/>
      <c r="F2" s="3334"/>
      <c r="G2" s="3335" t="s">
        <v>43</v>
      </c>
      <c r="H2" s="3338" t="s">
        <v>44</v>
      </c>
      <c r="I2" s="3338"/>
      <c r="J2" s="3338"/>
      <c r="K2" s="3338"/>
      <c r="L2" s="3338"/>
      <c r="M2" s="907"/>
      <c r="N2" s="3297" t="s">
        <v>45</v>
      </c>
      <c r="O2" s="3298"/>
      <c r="P2" s="3298"/>
      <c r="Q2" s="3298"/>
      <c r="R2" s="3298"/>
      <c r="S2" s="3298"/>
      <c r="T2" s="3298"/>
      <c r="U2" s="3298"/>
      <c r="V2" s="3298"/>
      <c r="W2" s="3298"/>
      <c r="X2" s="3298"/>
      <c r="Y2" s="3299"/>
      <c r="AM2" s="1214"/>
      <c r="AN2" s="1214"/>
      <c r="AO2" s="1214"/>
      <c r="AP2" s="1214"/>
      <c r="AQ2" s="1214"/>
      <c r="AR2" s="1214"/>
    </row>
    <row r="3" spans="1:44" s="906" customFormat="1" ht="12.75" customHeight="1" thickBot="1">
      <c r="A3" s="3118"/>
      <c r="B3" s="3331"/>
      <c r="C3" s="3311" t="s">
        <v>110</v>
      </c>
      <c r="D3" s="3311" t="s">
        <v>111</v>
      </c>
      <c r="E3" s="3301" t="s">
        <v>112</v>
      </c>
      <c r="F3" s="3302"/>
      <c r="G3" s="3336"/>
      <c r="H3" s="3323" t="s">
        <v>46</v>
      </c>
      <c r="I3" s="3324" t="s">
        <v>47</v>
      </c>
      <c r="J3" s="3324"/>
      <c r="K3" s="3324"/>
      <c r="L3" s="3324"/>
      <c r="M3" s="3325" t="s">
        <v>48</v>
      </c>
      <c r="N3" s="3300" t="s">
        <v>49</v>
      </c>
      <c r="O3" s="3300"/>
      <c r="P3" s="3300"/>
      <c r="Q3" s="3300" t="s">
        <v>50</v>
      </c>
      <c r="R3" s="3300"/>
      <c r="S3" s="3300"/>
      <c r="T3" s="3300" t="s">
        <v>51</v>
      </c>
      <c r="U3" s="3300"/>
      <c r="V3" s="3300"/>
      <c r="W3" s="3300" t="s">
        <v>52</v>
      </c>
      <c r="X3" s="3300"/>
      <c r="Y3" s="3300"/>
      <c r="AM3" s="1214"/>
      <c r="AN3" s="1214"/>
      <c r="AO3" s="1214"/>
      <c r="AP3" s="1214"/>
      <c r="AQ3" s="1214"/>
      <c r="AR3" s="1214"/>
    </row>
    <row r="4" spans="1:44" s="906" customFormat="1" ht="32.25" customHeight="1" thickBot="1">
      <c r="A4" s="3118"/>
      <c r="B4" s="3331"/>
      <c r="C4" s="3312"/>
      <c r="D4" s="3312"/>
      <c r="E4" s="3303"/>
      <c r="F4" s="3304"/>
      <c r="G4" s="3336"/>
      <c r="H4" s="3323"/>
      <c r="I4" s="3305" t="s">
        <v>53</v>
      </c>
      <c r="J4" s="3305" t="s">
        <v>54</v>
      </c>
      <c r="K4" s="3305" t="s">
        <v>55</v>
      </c>
      <c r="L4" s="3305" t="s">
        <v>56</v>
      </c>
      <c r="M4" s="3325"/>
      <c r="N4" s="3300"/>
      <c r="O4" s="3300"/>
      <c r="P4" s="3300"/>
      <c r="Q4" s="3300"/>
      <c r="R4" s="3300"/>
      <c r="S4" s="3300"/>
      <c r="T4" s="3300"/>
      <c r="U4" s="3300"/>
      <c r="V4" s="3300"/>
      <c r="W4" s="3300"/>
      <c r="X4" s="3300"/>
      <c r="Y4" s="3300"/>
      <c r="AM4" s="1214"/>
      <c r="AN4" s="1214"/>
      <c r="AO4" s="1214"/>
      <c r="AP4" s="1214"/>
      <c r="AQ4" s="1214"/>
      <c r="AR4" s="1214"/>
    </row>
    <row r="5" spans="1:44" s="906" customFormat="1" ht="19.5" thickBot="1">
      <c r="A5" s="3118"/>
      <c r="B5" s="3331"/>
      <c r="C5" s="3312"/>
      <c r="D5" s="3312"/>
      <c r="E5" s="3317" t="s">
        <v>113</v>
      </c>
      <c r="F5" s="3320" t="s">
        <v>114</v>
      </c>
      <c r="G5" s="3336"/>
      <c r="H5" s="3323"/>
      <c r="I5" s="3305"/>
      <c r="J5" s="3305"/>
      <c r="K5" s="3305"/>
      <c r="L5" s="3305"/>
      <c r="M5" s="3325"/>
      <c r="N5" s="908">
        <v>1</v>
      </c>
      <c r="O5" s="909" t="s">
        <v>239</v>
      </c>
      <c r="P5" s="910" t="s">
        <v>240</v>
      </c>
      <c r="Q5" s="911">
        <v>3</v>
      </c>
      <c r="R5" s="909" t="s">
        <v>241</v>
      </c>
      <c r="S5" s="910" t="s">
        <v>242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M5" s="1215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</row>
    <row r="6" spans="1:44" s="906" customFormat="1" ht="19.5" thickBot="1">
      <c r="A6" s="3118"/>
      <c r="B6" s="3331"/>
      <c r="C6" s="3312"/>
      <c r="D6" s="3312"/>
      <c r="E6" s="3312"/>
      <c r="F6" s="3321"/>
      <c r="G6" s="3336"/>
      <c r="H6" s="3323"/>
      <c r="I6" s="3305"/>
      <c r="J6" s="3305"/>
      <c r="K6" s="3305"/>
      <c r="L6" s="3305"/>
      <c r="M6" s="3325"/>
      <c r="N6" s="3300" t="s">
        <v>57</v>
      </c>
      <c r="O6" s="3300"/>
      <c r="P6" s="3300"/>
      <c r="Q6" s="3300"/>
      <c r="R6" s="3300"/>
      <c r="S6" s="3300"/>
      <c r="T6" s="3300"/>
      <c r="U6" s="3300"/>
      <c r="V6" s="3300"/>
      <c r="W6" s="3300"/>
      <c r="X6" s="3300"/>
      <c r="Y6" s="3300"/>
      <c r="AM6" s="1214"/>
      <c r="AN6" s="1214"/>
      <c r="AO6" s="1214"/>
      <c r="AP6" s="1214"/>
      <c r="AQ6" s="1214"/>
      <c r="AR6" s="1214"/>
    </row>
    <row r="7" spans="1:44" s="906" customFormat="1" ht="18.75">
      <c r="A7" s="3118"/>
      <c r="B7" s="3331"/>
      <c r="C7" s="3313"/>
      <c r="D7" s="3313"/>
      <c r="E7" s="3313"/>
      <c r="F7" s="3322"/>
      <c r="G7" s="3337"/>
      <c r="H7" s="3323"/>
      <c r="I7" s="3305"/>
      <c r="J7" s="3305"/>
      <c r="K7" s="3305"/>
      <c r="L7" s="3305"/>
      <c r="M7" s="3325"/>
      <c r="N7" s="908">
        <v>15</v>
      </c>
      <c r="O7" s="909">
        <v>9</v>
      </c>
      <c r="P7" s="910">
        <v>9</v>
      </c>
      <c r="Q7" s="911">
        <v>15</v>
      </c>
      <c r="R7" s="909">
        <v>9</v>
      </c>
      <c r="S7" s="910">
        <v>8</v>
      </c>
      <c r="T7" s="911">
        <v>15</v>
      </c>
      <c r="U7" s="909">
        <v>9</v>
      </c>
      <c r="V7" s="910">
        <v>9</v>
      </c>
      <c r="W7" s="911">
        <v>15</v>
      </c>
      <c r="X7" s="909">
        <v>9</v>
      </c>
      <c r="Y7" s="910">
        <v>8</v>
      </c>
      <c r="AM7" s="1214"/>
      <c r="AN7" s="1214"/>
      <c r="AO7" s="1214"/>
      <c r="AP7" s="1214"/>
      <c r="AQ7" s="1214"/>
      <c r="AR7" s="1214"/>
    </row>
    <row r="8" spans="1:44" s="906" customFormat="1" ht="19.5" thickBot="1">
      <c r="A8" s="912">
        <v>1</v>
      </c>
      <c r="B8" s="913">
        <v>2</v>
      </c>
      <c r="C8" s="914">
        <v>3</v>
      </c>
      <c r="D8" s="914">
        <v>4</v>
      </c>
      <c r="E8" s="915">
        <v>5</v>
      </c>
      <c r="F8" s="916">
        <v>6</v>
      </c>
      <c r="G8" s="917">
        <v>7</v>
      </c>
      <c r="H8" s="918">
        <v>8</v>
      </c>
      <c r="I8" s="914">
        <v>9</v>
      </c>
      <c r="J8" s="914">
        <v>10</v>
      </c>
      <c r="K8" s="914">
        <v>11</v>
      </c>
      <c r="L8" s="914">
        <v>12</v>
      </c>
      <c r="M8" s="916">
        <v>13</v>
      </c>
      <c r="N8" s="919">
        <v>14</v>
      </c>
      <c r="O8" s="920">
        <v>15</v>
      </c>
      <c r="P8" s="921">
        <v>16</v>
      </c>
      <c r="Q8" s="922">
        <v>17</v>
      </c>
      <c r="R8" s="920">
        <v>18</v>
      </c>
      <c r="S8" s="921">
        <v>19</v>
      </c>
      <c r="T8" s="922">
        <v>21</v>
      </c>
      <c r="U8" s="920">
        <v>22</v>
      </c>
      <c r="V8" s="921">
        <v>23</v>
      </c>
      <c r="W8" s="922">
        <v>24</v>
      </c>
      <c r="X8" s="920">
        <v>25</v>
      </c>
      <c r="Y8" s="921">
        <v>26</v>
      </c>
      <c r="AM8" s="1214"/>
      <c r="AN8" s="1214"/>
      <c r="AO8" s="1214"/>
      <c r="AP8" s="1214"/>
      <c r="AQ8" s="1214"/>
      <c r="AR8" s="1214"/>
    </row>
    <row r="9" spans="1:44" s="906" customFormat="1" ht="23.25" customHeight="1" thickBot="1">
      <c r="A9" s="3309" t="s">
        <v>155</v>
      </c>
      <c r="B9" s="3309"/>
      <c r="C9" s="3309"/>
      <c r="D9" s="3309"/>
      <c r="E9" s="3309"/>
      <c r="F9" s="3309"/>
      <c r="G9" s="3309"/>
      <c r="H9" s="3309"/>
      <c r="I9" s="3309"/>
      <c r="J9" s="3309"/>
      <c r="K9" s="3309"/>
      <c r="L9" s="3309"/>
      <c r="M9" s="3309"/>
      <c r="N9" s="3310"/>
      <c r="O9" s="3310"/>
      <c r="P9" s="3310"/>
      <c r="Q9" s="3310"/>
      <c r="R9" s="3310"/>
      <c r="S9" s="3310"/>
      <c r="T9" s="3310"/>
      <c r="U9" s="3310"/>
      <c r="V9" s="3310"/>
      <c r="W9" s="3310"/>
      <c r="X9" s="3310"/>
      <c r="Y9" s="3310"/>
      <c r="AM9" s="1214"/>
      <c r="AN9" s="1214"/>
      <c r="AO9" s="1214"/>
      <c r="AP9" s="1214"/>
      <c r="AQ9" s="1214"/>
      <c r="AR9" s="1214"/>
    </row>
    <row r="10" spans="1:44" s="906" customFormat="1" ht="21.75" customHeight="1" thickBot="1">
      <c r="A10" s="3326" t="s">
        <v>271</v>
      </c>
      <c r="B10" s="3327"/>
      <c r="C10" s="3327"/>
      <c r="D10" s="3327"/>
      <c r="E10" s="3327"/>
      <c r="F10" s="3327"/>
      <c r="G10" s="3327"/>
      <c r="H10" s="3327"/>
      <c r="I10" s="3327"/>
      <c r="J10" s="3327"/>
      <c r="K10" s="3327"/>
      <c r="L10" s="3327"/>
      <c r="M10" s="3327"/>
      <c r="N10" s="3328"/>
      <c r="O10" s="3328"/>
      <c r="P10" s="3328"/>
      <c r="Q10" s="3328"/>
      <c r="R10" s="3328"/>
      <c r="S10" s="3328"/>
      <c r="T10" s="3328"/>
      <c r="U10" s="3328"/>
      <c r="V10" s="3328"/>
      <c r="W10" s="3328"/>
      <c r="X10" s="3328"/>
      <c r="Y10" s="3329"/>
      <c r="AM10" s="1214"/>
      <c r="AN10" s="1214"/>
      <c r="AO10" s="1214"/>
      <c r="AP10" s="1214"/>
      <c r="AQ10" s="1214"/>
      <c r="AR10" s="1214"/>
    </row>
    <row r="11" spans="1:44" s="906" customFormat="1" ht="18" customHeight="1">
      <c r="A11" s="1527" t="s">
        <v>72</v>
      </c>
      <c r="B11" s="1539" t="s">
        <v>203</v>
      </c>
      <c r="C11" s="1044" t="s">
        <v>58</v>
      </c>
      <c r="D11" s="1134"/>
      <c r="E11" s="924"/>
      <c r="F11" s="1558"/>
      <c r="G11" s="1550">
        <v>12</v>
      </c>
      <c r="H11" s="1572">
        <f>G11*30</f>
        <v>360</v>
      </c>
      <c r="I11" s="1044"/>
      <c r="J11" s="928"/>
      <c r="K11" s="928"/>
      <c r="L11" s="928"/>
      <c r="M11" s="1577"/>
      <c r="N11" s="985"/>
      <c r="O11" s="931"/>
      <c r="P11" s="932"/>
      <c r="Q11" s="933"/>
      <c r="R11" s="934"/>
      <c r="S11" s="934"/>
      <c r="T11" s="933"/>
      <c r="U11" s="934"/>
      <c r="V11" s="935"/>
      <c r="W11" s="933"/>
      <c r="X11" s="934"/>
      <c r="Y11" s="935"/>
      <c r="AA11" s="906" t="s">
        <v>49</v>
      </c>
      <c r="AB11" s="936">
        <f>G18+G22+G26</f>
        <v>9</v>
      </c>
      <c r="AM11" s="1214" t="s">
        <v>257</v>
      </c>
      <c r="AN11" s="1214" t="s">
        <v>257</v>
      </c>
      <c r="AO11" s="1214" t="s">
        <v>257</v>
      </c>
      <c r="AP11" s="1214" t="s">
        <v>257</v>
      </c>
      <c r="AQ11" s="1214" t="s">
        <v>257</v>
      </c>
      <c r="AR11" s="1214" t="s">
        <v>257</v>
      </c>
    </row>
    <row r="12" spans="1:44" s="906" customFormat="1" ht="18" customHeight="1">
      <c r="A12" s="1528"/>
      <c r="B12" s="1540" t="s">
        <v>70</v>
      </c>
      <c r="C12" s="970"/>
      <c r="D12" s="1135"/>
      <c r="E12" s="938"/>
      <c r="F12" s="1559"/>
      <c r="G12" s="1551">
        <v>8</v>
      </c>
      <c r="H12" s="1573">
        <f>G12*30</f>
        <v>240</v>
      </c>
      <c r="I12" s="1034"/>
      <c r="J12" s="289"/>
      <c r="K12" s="289"/>
      <c r="L12" s="289"/>
      <c r="M12" s="965"/>
      <c r="N12" s="951"/>
      <c r="O12" s="943"/>
      <c r="P12" s="944"/>
      <c r="Q12" s="945"/>
      <c r="R12" s="946"/>
      <c r="S12" s="946"/>
      <c r="T12" s="933"/>
      <c r="U12" s="934"/>
      <c r="V12" s="935"/>
      <c r="W12" s="933"/>
      <c r="X12" s="934"/>
      <c r="Y12" s="935"/>
      <c r="AA12" s="906" t="s">
        <v>50</v>
      </c>
      <c r="AB12" s="936">
        <f>G14</f>
        <v>2</v>
      </c>
      <c r="AM12" s="1214">
        <f aca="true" t="shared" si="0" ref="AM12:AP71">IF(N12&lt;&gt;0,"так","")</f>
      </c>
      <c r="AN12" s="1214">
        <f t="shared" si="0"/>
      </c>
      <c r="AO12" s="1214">
        <f t="shared" si="0"/>
      </c>
      <c r="AP12" s="1214">
        <f t="shared" si="0"/>
      </c>
      <c r="AQ12" s="1214">
        <f aca="true" t="shared" si="1" ref="AQ12:AR28">IF(R12&lt;&gt;0,"так","")</f>
      </c>
      <c r="AR12" s="1214">
        <f t="shared" si="1"/>
      </c>
    </row>
    <row r="13" spans="1:44" s="906" customFormat="1" ht="17.25" customHeight="1">
      <c r="A13" s="1528"/>
      <c r="B13" s="1541" t="s">
        <v>64</v>
      </c>
      <c r="C13" s="970"/>
      <c r="D13" s="1135"/>
      <c r="E13" s="938"/>
      <c r="F13" s="1559"/>
      <c r="G13" s="1856">
        <v>2</v>
      </c>
      <c r="H13" s="1573"/>
      <c r="I13" s="941"/>
      <c r="J13" s="290"/>
      <c r="K13" s="290"/>
      <c r="L13" s="290"/>
      <c r="M13" s="1081"/>
      <c r="N13" s="1575" t="s">
        <v>65</v>
      </c>
      <c r="O13" s="1136" t="s">
        <v>65</v>
      </c>
      <c r="P13" s="1582" t="s">
        <v>65</v>
      </c>
      <c r="Q13" s="1575" t="s">
        <v>65</v>
      </c>
      <c r="R13" s="1136" t="s">
        <v>65</v>
      </c>
      <c r="S13" s="946"/>
      <c r="T13" s="933"/>
      <c r="U13" s="934"/>
      <c r="V13" s="935"/>
      <c r="W13" s="933"/>
      <c r="X13" s="934"/>
      <c r="Y13" s="935"/>
      <c r="AM13" s="1214" t="str">
        <f t="shared" si="0"/>
        <v>так</v>
      </c>
      <c r="AN13" s="1214" t="str">
        <f t="shared" si="0"/>
        <v>так</v>
      </c>
      <c r="AO13" s="1214" t="str">
        <f t="shared" si="0"/>
        <v>так</v>
      </c>
      <c r="AP13" s="1214" t="str">
        <f t="shared" si="0"/>
        <v>так</v>
      </c>
      <c r="AQ13" s="1214" t="str">
        <f t="shared" si="1"/>
        <v>так</v>
      </c>
      <c r="AR13" s="1214">
        <f t="shared" si="1"/>
      </c>
    </row>
    <row r="14" spans="1:44" s="906" customFormat="1" ht="17.25" customHeight="1">
      <c r="A14" s="1528"/>
      <c r="B14" s="1541" t="s">
        <v>71</v>
      </c>
      <c r="C14" s="970"/>
      <c r="D14" s="1135" t="s">
        <v>242</v>
      </c>
      <c r="E14" s="938"/>
      <c r="F14" s="1559"/>
      <c r="G14" s="1552">
        <v>2</v>
      </c>
      <c r="H14" s="1573">
        <f>G14*30</f>
        <v>60</v>
      </c>
      <c r="I14" s="941">
        <f>SUM(J14:L14)</f>
        <v>16</v>
      </c>
      <c r="J14" s="290"/>
      <c r="K14" s="290"/>
      <c r="L14" s="290">
        <v>16</v>
      </c>
      <c r="M14" s="1081">
        <f>H14-I14</f>
        <v>44</v>
      </c>
      <c r="N14" s="951"/>
      <c r="O14" s="943"/>
      <c r="P14" s="944"/>
      <c r="Q14" s="945"/>
      <c r="R14" s="946"/>
      <c r="S14" s="946">
        <v>2</v>
      </c>
      <c r="T14" s="933"/>
      <c r="U14" s="934"/>
      <c r="V14" s="935"/>
      <c r="W14" s="933"/>
      <c r="X14" s="934"/>
      <c r="Y14" s="935"/>
      <c r="AM14" s="1214">
        <f t="shared" si="0"/>
      </c>
      <c r="AN14" s="1214">
        <f t="shared" si="0"/>
      </c>
      <c r="AO14" s="1214">
        <f t="shared" si="0"/>
      </c>
      <c r="AP14" s="1214">
        <f t="shared" si="0"/>
      </c>
      <c r="AQ14" s="1214">
        <f t="shared" si="1"/>
      </c>
      <c r="AR14" s="1214" t="str">
        <f t="shared" si="1"/>
        <v>так</v>
      </c>
    </row>
    <row r="15" spans="1:44" s="906" customFormat="1" ht="15.75" customHeight="1">
      <c r="A15" s="1529" t="s">
        <v>59</v>
      </c>
      <c r="B15" s="1542" t="s">
        <v>60</v>
      </c>
      <c r="C15" s="970" t="s">
        <v>58</v>
      </c>
      <c r="D15" s="1137"/>
      <c r="E15" s="938"/>
      <c r="F15" s="1559"/>
      <c r="G15" s="1553">
        <v>3</v>
      </c>
      <c r="H15" s="1573">
        <f>G15*30</f>
        <v>90</v>
      </c>
      <c r="I15" s="970"/>
      <c r="J15" s="949"/>
      <c r="K15" s="949"/>
      <c r="L15" s="949"/>
      <c r="M15" s="1045"/>
      <c r="N15" s="951"/>
      <c r="O15" s="943"/>
      <c r="P15" s="944"/>
      <c r="Q15" s="951"/>
      <c r="R15" s="943"/>
      <c r="S15" s="943"/>
      <c r="T15" s="952"/>
      <c r="U15" s="943"/>
      <c r="V15" s="944"/>
      <c r="W15" s="951"/>
      <c r="X15" s="943"/>
      <c r="Y15" s="944"/>
      <c r="AM15" s="1214">
        <f t="shared" si="0"/>
      </c>
      <c r="AN15" s="1214">
        <f t="shared" si="0"/>
      </c>
      <c r="AO15" s="1214">
        <f t="shared" si="0"/>
      </c>
      <c r="AP15" s="1214">
        <f t="shared" si="0"/>
      </c>
      <c r="AQ15" s="1214">
        <f t="shared" si="1"/>
      </c>
      <c r="AR15" s="1214">
        <f t="shared" si="1"/>
      </c>
    </row>
    <row r="16" spans="1:44" s="906" customFormat="1" ht="15.75" customHeight="1">
      <c r="A16" s="1529" t="s">
        <v>61</v>
      </c>
      <c r="B16" s="1543" t="s">
        <v>62</v>
      </c>
      <c r="C16" s="970"/>
      <c r="D16" s="1058"/>
      <c r="E16" s="954"/>
      <c r="F16" s="1560"/>
      <c r="G16" s="1551">
        <v>2</v>
      </c>
      <c r="H16" s="1573">
        <f aca="true" t="shared" si="2" ref="H16:H25">G16*30</f>
        <v>60</v>
      </c>
      <c r="I16" s="941"/>
      <c r="J16" s="956"/>
      <c r="K16" s="956"/>
      <c r="L16" s="956"/>
      <c r="M16" s="1578"/>
      <c r="N16" s="951"/>
      <c r="O16" s="943"/>
      <c r="P16" s="944"/>
      <c r="Q16" s="951"/>
      <c r="R16" s="943"/>
      <c r="S16" s="943"/>
      <c r="T16" s="952"/>
      <c r="U16" s="943"/>
      <c r="V16" s="944"/>
      <c r="W16" s="951"/>
      <c r="X16" s="943"/>
      <c r="Y16" s="944"/>
      <c r="AM16" s="1214">
        <f t="shared" si="0"/>
      </c>
      <c r="AN16" s="1214" t="s">
        <v>257</v>
      </c>
      <c r="AO16" s="1214">
        <f t="shared" si="0"/>
      </c>
      <c r="AP16" s="1214">
        <f t="shared" si="0"/>
      </c>
      <c r="AQ16" s="1214">
        <f t="shared" si="1"/>
      </c>
      <c r="AR16" s="1214">
        <f t="shared" si="1"/>
      </c>
    </row>
    <row r="17" spans="1:44" s="906" customFormat="1" ht="15.75" customHeight="1">
      <c r="A17" s="1529"/>
      <c r="B17" s="1542" t="s">
        <v>63</v>
      </c>
      <c r="C17" s="1018"/>
      <c r="D17" s="1138"/>
      <c r="E17" s="938"/>
      <c r="F17" s="1560"/>
      <c r="G17" s="1553">
        <v>1.5</v>
      </c>
      <c r="H17" s="1573">
        <f t="shared" si="2"/>
        <v>45</v>
      </c>
      <c r="I17" s="941"/>
      <c r="J17" s="958"/>
      <c r="K17" s="958"/>
      <c r="L17" s="958"/>
      <c r="M17" s="1081"/>
      <c r="N17" s="951"/>
      <c r="O17" s="943"/>
      <c r="P17" s="944"/>
      <c r="Q17" s="951"/>
      <c r="R17" s="943"/>
      <c r="S17" s="943"/>
      <c r="T17" s="952"/>
      <c r="U17" s="943"/>
      <c r="V17" s="944"/>
      <c r="W17" s="951"/>
      <c r="X17" s="943"/>
      <c r="Y17" s="944"/>
      <c r="AM17" s="1214">
        <f t="shared" si="0"/>
      </c>
      <c r="AN17" s="1214">
        <f t="shared" si="0"/>
      </c>
      <c r="AO17" s="1214">
        <f t="shared" si="0"/>
      </c>
      <c r="AP17" s="1214">
        <f t="shared" si="0"/>
      </c>
      <c r="AQ17" s="1214">
        <f t="shared" si="1"/>
      </c>
      <c r="AR17" s="1214">
        <f t="shared" si="1"/>
      </c>
    </row>
    <row r="18" spans="1:44" s="906" customFormat="1" ht="16.5" customHeight="1">
      <c r="A18" s="1529"/>
      <c r="B18" s="1544" t="s">
        <v>64</v>
      </c>
      <c r="C18" s="941"/>
      <c r="D18" s="961" t="s">
        <v>239</v>
      </c>
      <c r="E18" s="949"/>
      <c r="F18" s="1561"/>
      <c r="G18" s="1551">
        <v>0.5</v>
      </c>
      <c r="H18" s="1573">
        <f t="shared" si="2"/>
        <v>15</v>
      </c>
      <c r="I18" s="941">
        <v>10</v>
      </c>
      <c r="J18" s="961">
        <v>10</v>
      </c>
      <c r="K18" s="961"/>
      <c r="L18" s="961"/>
      <c r="M18" s="1579">
        <f>H18-I18</f>
        <v>5</v>
      </c>
      <c r="N18" s="951"/>
      <c r="O18" s="949">
        <v>1</v>
      </c>
      <c r="P18" s="963"/>
      <c r="Q18" s="951"/>
      <c r="R18" s="943"/>
      <c r="S18" s="943"/>
      <c r="T18" s="952" t="s">
        <v>65</v>
      </c>
      <c r="U18" s="943" t="s">
        <v>65</v>
      </c>
      <c r="V18" s="944" t="s">
        <v>65</v>
      </c>
      <c r="W18" s="951" t="s">
        <v>65</v>
      </c>
      <c r="X18" s="943" t="s">
        <v>65</v>
      </c>
      <c r="Y18" s="944" t="s">
        <v>65</v>
      </c>
      <c r="AM18" s="1214">
        <f t="shared" si="0"/>
      </c>
      <c r="AN18" s="1214" t="str">
        <f t="shared" si="0"/>
        <v>так</v>
      </c>
      <c r="AO18" s="1214">
        <f t="shared" si="0"/>
      </c>
      <c r="AP18" s="1214">
        <f t="shared" si="0"/>
      </c>
      <c r="AQ18" s="1214">
        <f t="shared" si="1"/>
      </c>
      <c r="AR18" s="1214">
        <f t="shared" si="1"/>
      </c>
    </row>
    <row r="19" spans="1:44" s="906" customFormat="1" ht="19.5" customHeight="1">
      <c r="A19" s="1530" t="s">
        <v>81</v>
      </c>
      <c r="B19" s="1542" t="s">
        <v>66</v>
      </c>
      <c r="C19" s="970" t="s">
        <v>58</v>
      </c>
      <c r="D19" s="1137"/>
      <c r="E19" s="949"/>
      <c r="F19" s="1561"/>
      <c r="G19" s="1554">
        <v>3</v>
      </c>
      <c r="H19" s="1573">
        <f t="shared" si="2"/>
        <v>90</v>
      </c>
      <c r="I19" s="941"/>
      <c r="J19" s="290"/>
      <c r="K19" s="290"/>
      <c r="L19" s="290"/>
      <c r="M19" s="969"/>
      <c r="N19" s="970"/>
      <c r="O19" s="289"/>
      <c r="P19" s="965"/>
      <c r="Q19" s="966"/>
      <c r="R19" s="943"/>
      <c r="S19" s="943"/>
      <c r="T19" s="951"/>
      <c r="U19" s="943"/>
      <c r="V19" s="944"/>
      <c r="W19" s="951"/>
      <c r="X19" s="943"/>
      <c r="Y19" s="944"/>
      <c r="AM19" s="1214">
        <f t="shared" si="0"/>
      </c>
      <c r="AN19" s="1214">
        <f t="shared" si="0"/>
      </c>
      <c r="AO19" s="1214">
        <f t="shared" si="0"/>
      </c>
      <c r="AP19" s="1214">
        <f t="shared" si="0"/>
      </c>
      <c r="AQ19" s="1214">
        <f t="shared" si="1"/>
      </c>
      <c r="AR19" s="1214">
        <f t="shared" si="1"/>
      </c>
    </row>
    <row r="20" spans="1:44" s="906" customFormat="1" ht="18.75" customHeight="1">
      <c r="A20" s="1528" t="s">
        <v>36</v>
      </c>
      <c r="B20" s="1543" t="s">
        <v>67</v>
      </c>
      <c r="C20" s="1535"/>
      <c r="D20" s="1135"/>
      <c r="E20" s="967"/>
      <c r="F20" s="1053"/>
      <c r="G20" s="1551">
        <v>4.5</v>
      </c>
      <c r="H20" s="1573">
        <f t="shared" si="2"/>
        <v>135</v>
      </c>
      <c r="I20" s="941"/>
      <c r="J20" s="956"/>
      <c r="K20" s="956"/>
      <c r="L20" s="956"/>
      <c r="M20" s="1578"/>
      <c r="N20" s="970"/>
      <c r="O20" s="290"/>
      <c r="P20" s="969"/>
      <c r="Q20" s="970"/>
      <c r="R20" s="971"/>
      <c r="S20" s="943"/>
      <c r="T20" s="951"/>
      <c r="U20" s="943"/>
      <c r="V20" s="944"/>
      <c r="W20" s="951"/>
      <c r="X20" s="943"/>
      <c r="Y20" s="944"/>
      <c r="AM20" s="1214" t="s">
        <v>257</v>
      </c>
      <c r="AN20" s="1214">
        <f t="shared" si="0"/>
      </c>
      <c r="AO20" s="1214">
        <f t="shared" si="0"/>
      </c>
      <c r="AP20" s="1214">
        <f t="shared" si="0"/>
      </c>
      <c r="AQ20" s="1214">
        <f t="shared" si="1"/>
      </c>
      <c r="AR20" s="1214">
        <f t="shared" si="1"/>
      </c>
    </row>
    <row r="21" spans="1:44" s="906" customFormat="1" ht="18" customHeight="1">
      <c r="A21" s="1528"/>
      <c r="B21" s="1542" t="s">
        <v>63</v>
      </c>
      <c r="C21" s="1535"/>
      <c r="D21" s="1135"/>
      <c r="E21" s="1139"/>
      <c r="F21" s="1562"/>
      <c r="G21" s="1551">
        <v>3</v>
      </c>
      <c r="H21" s="1573">
        <f t="shared" si="2"/>
        <v>90</v>
      </c>
      <c r="I21" s="941"/>
      <c r="J21" s="956"/>
      <c r="K21" s="956"/>
      <c r="L21" s="956"/>
      <c r="M21" s="1578"/>
      <c r="N21" s="970"/>
      <c r="O21" s="290"/>
      <c r="P21" s="969"/>
      <c r="Q21" s="970"/>
      <c r="R21" s="972"/>
      <c r="S21" s="943"/>
      <c r="T21" s="951"/>
      <c r="U21" s="943"/>
      <c r="V21" s="944"/>
      <c r="W21" s="951"/>
      <c r="X21" s="943"/>
      <c r="Y21" s="944"/>
      <c r="AM21" s="1214">
        <f t="shared" si="0"/>
      </c>
      <c r="AN21" s="1214">
        <f t="shared" si="0"/>
      </c>
      <c r="AO21" s="1214">
        <f t="shared" si="0"/>
      </c>
      <c r="AP21" s="1214">
        <f t="shared" si="0"/>
      </c>
      <c r="AQ21" s="1214">
        <f t="shared" si="1"/>
      </c>
      <c r="AR21" s="1214">
        <f t="shared" si="1"/>
      </c>
    </row>
    <row r="22" spans="1:44" s="906" customFormat="1" ht="18" customHeight="1">
      <c r="A22" s="1531"/>
      <c r="B22" s="1545" t="s">
        <v>64</v>
      </c>
      <c r="C22" s="974">
        <v>1</v>
      </c>
      <c r="D22" s="1140"/>
      <c r="E22" s="1085"/>
      <c r="F22" s="1563"/>
      <c r="G22" s="1555">
        <v>1.5</v>
      </c>
      <c r="H22" s="1522">
        <f t="shared" si="2"/>
        <v>45</v>
      </c>
      <c r="I22" s="974">
        <v>15</v>
      </c>
      <c r="J22" s="975">
        <v>15</v>
      </c>
      <c r="K22" s="975"/>
      <c r="L22" s="975"/>
      <c r="M22" s="1066">
        <f>H22-I22</f>
        <v>30</v>
      </c>
      <c r="N22" s="977">
        <v>1</v>
      </c>
      <c r="O22" s="975"/>
      <c r="P22" s="976"/>
      <c r="Q22" s="977"/>
      <c r="R22" s="978"/>
      <c r="S22" s="979"/>
      <c r="T22" s="951"/>
      <c r="U22" s="943"/>
      <c r="V22" s="944"/>
      <c r="W22" s="951"/>
      <c r="X22" s="943"/>
      <c r="Y22" s="944"/>
      <c r="AM22" s="1214" t="str">
        <f t="shared" si="0"/>
        <v>так</v>
      </c>
      <c r="AN22" s="1214">
        <f t="shared" si="0"/>
      </c>
      <c r="AO22" s="1214">
        <f t="shared" si="0"/>
      </c>
      <c r="AP22" s="1214">
        <f t="shared" si="0"/>
      </c>
      <c r="AQ22" s="1214">
        <f t="shared" si="1"/>
      </c>
      <c r="AR22" s="1214">
        <f t="shared" si="1"/>
      </c>
    </row>
    <row r="23" spans="1:44" s="906" customFormat="1" ht="18" customHeight="1">
      <c r="A23" s="1532" t="s">
        <v>280</v>
      </c>
      <c r="B23" s="1546" t="s">
        <v>232</v>
      </c>
      <c r="C23" s="1536" t="s">
        <v>233</v>
      </c>
      <c r="D23" s="1141"/>
      <c r="E23" s="982"/>
      <c r="F23" s="1564"/>
      <c r="G23" s="1569">
        <v>3.5</v>
      </c>
      <c r="H23" s="1522">
        <f t="shared" si="2"/>
        <v>105</v>
      </c>
      <c r="I23" s="1571"/>
      <c r="J23" s="981"/>
      <c r="K23" s="981"/>
      <c r="L23" s="981"/>
      <c r="M23" s="1580"/>
      <c r="N23" s="1536"/>
      <c r="O23" s="981"/>
      <c r="P23" s="1583"/>
      <c r="Q23" s="1536"/>
      <c r="R23" s="983"/>
      <c r="S23" s="984"/>
      <c r="T23" s="985"/>
      <c r="U23" s="931"/>
      <c r="V23" s="986"/>
      <c r="W23" s="985"/>
      <c r="X23" s="931"/>
      <c r="Y23" s="986"/>
      <c r="AM23" s="1214">
        <f t="shared" si="0"/>
      </c>
      <c r="AN23" s="1214">
        <f t="shared" si="0"/>
      </c>
      <c r="AO23" s="1214">
        <f t="shared" si="0"/>
      </c>
      <c r="AP23" s="1214">
        <f t="shared" si="0"/>
      </c>
      <c r="AQ23" s="1214">
        <f t="shared" si="1"/>
      </c>
      <c r="AR23" s="1214">
        <f t="shared" si="1"/>
      </c>
    </row>
    <row r="24" spans="1:44" s="906" customFormat="1" ht="18" customHeight="1">
      <c r="A24" s="1532" t="s">
        <v>281</v>
      </c>
      <c r="B24" s="1547" t="s">
        <v>237</v>
      </c>
      <c r="C24" s="1536" t="s">
        <v>233</v>
      </c>
      <c r="D24" s="1142"/>
      <c r="E24" s="988"/>
      <c r="F24" s="1565"/>
      <c r="G24" s="1570">
        <v>3.5</v>
      </c>
      <c r="H24" s="1574">
        <f t="shared" si="2"/>
        <v>105</v>
      </c>
      <c r="I24" s="1568"/>
      <c r="J24" s="987"/>
      <c r="K24" s="987"/>
      <c r="L24" s="987"/>
      <c r="M24" s="1581"/>
      <c r="N24" s="1576"/>
      <c r="O24" s="987"/>
      <c r="P24" s="1584"/>
      <c r="Q24" s="1576"/>
      <c r="R24" s="989"/>
      <c r="S24" s="990"/>
      <c r="T24" s="985"/>
      <c r="U24" s="931"/>
      <c r="V24" s="986"/>
      <c r="W24" s="985"/>
      <c r="X24" s="931"/>
      <c r="Y24" s="986"/>
      <c r="AM24" s="1214">
        <f t="shared" si="0"/>
      </c>
      <c r="AN24" s="1214">
        <f t="shared" si="0"/>
      </c>
      <c r="AO24" s="1214">
        <f t="shared" si="0"/>
      </c>
      <c r="AP24" s="1214">
        <f t="shared" si="0"/>
      </c>
      <c r="AQ24" s="1214">
        <f t="shared" si="1"/>
      </c>
      <c r="AR24" s="1214">
        <f t="shared" si="1"/>
      </c>
    </row>
    <row r="25" spans="1:44" s="906" customFormat="1" ht="18" customHeight="1" thickBot="1">
      <c r="A25" s="1532" t="s">
        <v>282</v>
      </c>
      <c r="B25" s="1548" t="s">
        <v>68</v>
      </c>
      <c r="C25" s="1536"/>
      <c r="D25" s="1142"/>
      <c r="E25" s="988"/>
      <c r="F25" s="1565"/>
      <c r="G25" s="1570">
        <v>12</v>
      </c>
      <c r="H25" s="1574">
        <f t="shared" si="2"/>
        <v>360</v>
      </c>
      <c r="I25" s="1568"/>
      <c r="J25" s="987"/>
      <c r="K25" s="987"/>
      <c r="L25" s="987"/>
      <c r="M25" s="1581"/>
      <c r="N25" s="1536"/>
      <c r="O25" s="981"/>
      <c r="P25" s="1583"/>
      <c r="Q25" s="1576"/>
      <c r="R25" s="989"/>
      <c r="S25" s="990"/>
      <c r="T25" s="985"/>
      <c r="U25" s="931"/>
      <c r="V25" s="986"/>
      <c r="W25" s="985"/>
      <c r="X25" s="931"/>
      <c r="Y25" s="986"/>
      <c r="AM25" s="1214"/>
      <c r="AN25" s="1214"/>
      <c r="AO25" s="1214"/>
      <c r="AP25" s="1214"/>
      <c r="AQ25" s="1214"/>
      <c r="AR25" s="1214"/>
    </row>
    <row r="26" spans="1:44" s="906" customFormat="1" ht="21.75" customHeight="1" thickBot="1">
      <c r="A26" s="1533"/>
      <c r="B26" s="1548" t="s">
        <v>68</v>
      </c>
      <c r="C26" s="1537"/>
      <c r="D26" s="993"/>
      <c r="E26" s="993"/>
      <c r="F26" s="1566"/>
      <c r="G26" s="1556">
        <v>7</v>
      </c>
      <c r="H26" s="1144">
        <f>G26*30</f>
        <v>210</v>
      </c>
      <c r="I26" s="996"/>
      <c r="J26" s="993"/>
      <c r="K26" s="993"/>
      <c r="L26" s="993"/>
      <c r="M26" s="1566"/>
      <c r="N26" s="1227"/>
      <c r="O26" s="1214"/>
      <c r="P26" s="1585"/>
      <c r="Q26" s="1523"/>
      <c r="R26" s="993"/>
      <c r="S26" s="994"/>
      <c r="T26" s="997"/>
      <c r="U26" s="998"/>
      <c r="V26" s="999"/>
      <c r="W26" s="997"/>
      <c r="X26" s="998"/>
      <c r="Y26" s="932"/>
      <c r="AM26" s="1214" t="str">
        <f>IF(N27&lt;&gt;0,"так","")</f>
        <v>так</v>
      </c>
      <c r="AN26" s="1214" t="str">
        <f>IF(O27&lt;&gt;0,"так","")</f>
        <v>так</v>
      </c>
      <c r="AO26" s="1214" t="str">
        <f>IF(P27&lt;&gt;0,"так","")</f>
        <v>так</v>
      </c>
      <c r="AP26" s="1214">
        <f t="shared" si="0"/>
      </c>
      <c r="AQ26" s="1214">
        <f t="shared" si="1"/>
      </c>
      <c r="AR26" s="1214">
        <f t="shared" si="1"/>
      </c>
    </row>
    <row r="27" spans="1:44" s="906" customFormat="1" ht="19.5" thickBot="1">
      <c r="A27" s="1534"/>
      <c r="B27" s="1549" t="s">
        <v>68</v>
      </c>
      <c r="C27" s="1538"/>
      <c r="D27" s="1525">
        <v>1.2</v>
      </c>
      <c r="E27" s="1525"/>
      <c r="F27" s="1567"/>
      <c r="G27" s="1557">
        <v>5</v>
      </c>
      <c r="H27" s="1526">
        <f>G27*30</f>
        <v>150</v>
      </c>
      <c r="I27" s="1524"/>
      <c r="J27" s="1525"/>
      <c r="K27" s="1525"/>
      <c r="L27" s="1525"/>
      <c r="M27" s="1567"/>
      <c r="N27" s="1538" t="s">
        <v>219</v>
      </c>
      <c r="O27" s="1525" t="s">
        <v>219</v>
      </c>
      <c r="P27" s="1567" t="s">
        <v>219</v>
      </c>
      <c r="Q27" s="1586" t="s">
        <v>221</v>
      </c>
      <c r="R27" s="1587" t="s">
        <v>221</v>
      </c>
      <c r="S27" s="1588" t="s">
        <v>221</v>
      </c>
      <c r="T27" s="1001"/>
      <c r="U27" s="1002"/>
      <c r="V27" s="999"/>
      <c r="W27" s="1001"/>
      <c r="X27" s="1002"/>
      <c r="Y27" s="932"/>
      <c r="AM27" s="1214" t="e">
        <f>IF(#REF!&lt;&gt;0,"так","")</f>
        <v>#REF!</v>
      </c>
      <c r="AN27" s="1214" t="e">
        <f>IF(#REF!&lt;&gt;0,"так","")</f>
        <v>#REF!</v>
      </c>
      <c r="AO27" s="1214" t="e">
        <f>IF(#REF!&lt;&gt;0,"так","")</f>
        <v>#REF!</v>
      </c>
      <c r="AP27" s="1214" t="str">
        <f t="shared" si="0"/>
        <v>так</v>
      </c>
      <c r="AQ27" s="1214" t="str">
        <f t="shared" si="1"/>
        <v>так</v>
      </c>
      <c r="AR27" s="1214" t="str">
        <f t="shared" si="1"/>
        <v>так</v>
      </c>
    </row>
    <row r="28" spans="1:44" s="906" customFormat="1" ht="33" customHeight="1">
      <c r="A28" s="3306" t="s">
        <v>222</v>
      </c>
      <c r="B28" s="3307"/>
      <c r="C28" s="3314"/>
      <c r="D28" s="3315"/>
      <c r="E28" s="3315"/>
      <c r="F28" s="3315"/>
      <c r="G28" s="3315"/>
      <c r="H28" s="3315"/>
      <c r="I28" s="3315"/>
      <c r="J28" s="3315"/>
      <c r="K28" s="3315"/>
      <c r="L28" s="3315"/>
      <c r="M28" s="3315"/>
      <c r="N28" s="3315"/>
      <c r="O28" s="3315"/>
      <c r="P28" s="3315"/>
      <c r="Q28" s="3315"/>
      <c r="R28" s="3315"/>
      <c r="S28" s="3315"/>
      <c r="T28" s="1001"/>
      <c r="U28" s="1002"/>
      <c r="V28" s="999"/>
      <c r="W28" s="1001"/>
      <c r="X28" s="1002"/>
      <c r="Y28" s="932"/>
      <c r="AM28" s="1214">
        <f t="shared" si="0"/>
      </c>
      <c r="AN28" s="1214">
        <f t="shared" si="0"/>
      </c>
      <c r="AO28" s="1214">
        <f t="shared" si="0"/>
      </c>
      <c r="AP28" s="1214">
        <f t="shared" si="0"/>
      </c>
      <c r="AQ28" s="1214">
        <f t="shared" si="1"/>
      </c>
      <c r="AR28" s="1214">
        <f t="shared" si="1"/>
      </c>
    </row>
    <row r="29" spans="1:44" s="906" customFormat="1" ht="18.75" customHeight="1" hidden="1" thickBot="1">
      <c r="A29" s="3308"/>
      <c r="B29" s="3307"/>
      <c r="C29" s="3316"/>
      <c r="D29" s="3315"/>
      <c r="E29" s="3315"/>
      <c r="F29" s="3315"/>
      <c r="G29" s="3315"/>
      <c r="H29" s="3315"/>
      <c r="I29" s="3315"/>
      <c r="J29" s="3315"/>
      <c r="K29" s="3315"/>
      <c r="L29" s="3315"/>
      <c r="M29" s="3315"/>
      <c r="N29" s="3315"/>
      <c r="O29" s="3315"/>
      <c r="P29" s="3315"/>
      <c r="Q29" s="3315"/>
      <c r="R29" s="3315"/>
      <c r="S29" s="3315"/>
      <c r="T29" s="1003"/>
      <c r="U29" s="1004"/>
      <c r="V29" s="1005"/>
      <c r="W29" s="1003"/>
      <c r="X29" s="1004"/>
      <c r="Y29" s="1005"/>
      <c r="AM29" s="1214">
        <f t="shared" si="0"/>
      </c>
      <c r="AN29" s="1214">
        <f t="shared" si="0"/>
      </c>
      <c r="AO29" s="1214">
        <f t="shared" si="0"/>
      </c>
      <c r="AP29" s="1214">
        <f t="shared" si="0"/>
      </c>
      <c r="AQ29" s="1214">
        <f aca="true" t="shared" si="3" ref="AQ29:AR84">IF(R29&lt;&gt;0,"так","")</f>
      </c>
      <c r="AR29" s="1214">
        <f t="shared" si="3"/>
      </c>
    </row>
    <row r="30" spans="1:44" s="906" customFormat="1" ht="15.75" customHeight="1">
      <c r="A30" s="1589" t="s">
        <v>283</v>
      </c>
      <c r="B30" s="1604" t="s">
        <v>215</v>
      </c>
      <c r="C30" s="1596"/>
      <c r="D30" s="1143"/>
      <c r="E30" s="1143"/>
      <c r="F30" s="1620"/>
      <c r="G30" s="1634">
        <v>3</v>
      </c>
      <c r="H30" s="1634">
        <f>G30*30</f>
        <v>90</v>
      </c>
      <c r="I30" s="1645"/>
      <c r="J30" s="1143"/>
      <c r="K30" s="1143"/>
      <c r="L30" s="1143"/>
      <c r="M30" s="1620"/>
      <c r="N30" s="1596"/>
      <c r="O30" s="1008"/>
      <c r="P30" s="1669"/>
      <c r="Q30" s="1667"/>
      <c r="R30" s="1008"/>
      <c r="S30" s="1008"/>
      <c r="T30" s="1007"/>
      <c r="U30" s="1007"/>
      <c r="V30" s="1007"/>
      <c r="W30" s="1007"/>
      <c r="X30" s="1007"/>
      <c r="Y30" s="1007"/>
      <c r="AM30" s="1214" t="s">
        <v>257</v>
      </c>
      <c r="AN30" s="1214">
        <f t="shared" si="0"/>
      </c>
      <c r="AO30" s="1214">
        <f t="shared" si="0"/>
      </c>
      <c r="AP30" s="1214">
        <f t="shared" si="0"/>
      </c>
      <c r="AQ30" s="1214">
        <f t="shared" si="3"/>
      </c>
      <c r="AR30" s="1214">
        <f t="shared" si="3"/>
      </c>
    </row>
    <row r="31" spans="1:44" s="906" customFormat="1" ht="14.25" customHeight="1">
      <c r="A31" s="1590"/>
      <c r="B31" s="1605" t="s">
        <v>70</v>
      </c>
      <c r="C31" s="1596"/>
      <c r="D31" s="1143"/>
      <c r="E31" s="1143"/>
      <c r="F31" s="1620"/>
      <c r="G31" s="1634">
        <v>1</v>
      </c>
      <c r="H31" s="1634">
        <f>G31*30</f>
        <v>30</v>
      </c>
      <c r="I31" s="1618"/>
      <c r="J31" s="1143"/>
      <c r="K31" s="1143"/>
      <c r="L31" s="1143"/>
      <c r="M31" s="1620"/>
      <c r="N31" s="1596"/>
      <c r="O31" s="1008"/>
      <c r="P31" s="1669"/>
      <c r="Q31" s="1667"/>
      <c r="R31" s="1008"/>
      <c r="S31" s="1008"/>
      <c r="T31" s="1007"/>
      <c r="U31" s="1007"/>
      <c r="V31" s="1007"/>
      <c r="W31" s="1007"/>
      <c r="X31" s="1007"/>
      <c r="Y31" s="1007"/>
      <c r="AM31" s="1214">
        <f t="shared" si="0"/>
      </c>
      <c r="AN31" s="1214">
        <f t="shared" si="0"/>
      </c>
      <c r="AO31" s="1214">
        <f t="shared" si="0"/>
      </c>
      <c r="AP31" s="1214">
        <f t="shared" si="0"/>
      </c>
      <c r="AQ31" s="1214">
        <f t="shared" si="3"/>
      </c>
      <c r="AR31" s="1214">
        <f t="shared" si="3"/>
      </c>
    </row>
    <row r="32" spans="1:44" s="906" customFormat="1" ht="15" customHeight="1">
      <c r="A32" s="1591"/>
      <c r="B32" s="1606" t="s">
        <v>71</v>
      </c>
      <c r="C32" s="1597"/>
      <c r="D32" s="1146">
        <v>1</v>
      </c>
      <c r="E32" s="1145"/>
      <c r="F32" s="1621"/>
      <c r="G32" s="1635">
        <v>2</v>
      </c>
      <c r="H32" s="1635">
        <f>G32*30</f>
        <v>60</v>
      </c>
      <c r="I32" s="1619">
        <f>J32+K32+L32</f>
        <v>14</v>
      </c>
      <c r="J32" s="1146">
        <v>8</v>
      </c>
      <c r="K32" s="1146"/>
      <c r="L32" s="1146">
        <v>6</v>
      </c>
      <c r="M32" s="1657">
        <f>H32-I32</f>
        <v>46</v>
      </c>
      <c r="N32" s="1619">
        <v>1</v>
      </c>
      <c r="O32" s="1006"/>
      <c r="P32" s="1670"/>
      <c r="Q32" s="1668"/>
      <c r="R32" s="1006"/>
      <c r="S32" s="1006"/>
      <c r="T32" s="1007"/>
      <c r="U32" s="1007"/>
      <c r="V32" s="1007"/>
      <c r="W32" s="1007"/>
      <c r="X32" s="1007"/>
      <c r="Y32" s="1007"/>
      <c r="AA32" s="906" t="s">
        <v>49</v>
      </c>
      <c r="AB32" s="936">
        <f>G32+G35+G39+G42+G50+G51+G52+G55+G58+G61</f>
        <v>33</v>
      </c>
      <c r="AM32" s="1214" t="str">
        <f t="shared" si="0"/>
        <v>так</v>
      </c>
      <c r="AN32" s="1214">
        <f t="shared" si="0"/>
      </c>
      <c r="AO32" s="1214">
        <f t="shared" si="0"/>
      </c>
      <c r="AP32" s="1214">
        <f t="shared" si="0"/>
      </c>
      <c r="AQ32" s="1214">
        <f t="shared" si="3"/>
      </c>
      <c r="AR32" s="1214">
        <f t="shared" si="3"/>
      </c>
    </row>
    <row r="33" spans="1:44" s="906" customFormat="1" ht="15.75">
      <c r="A33" s="1591" t="s">
        <v>251</v>
      </c>
      <c r="B33" s="1607" t="s">
        <v>158</v>
      </c>
      <c r="C33" s="1598"/>
      <c r="D33" s="1009"/>
      <c r="E33" s="1009"/>
      <c r="F33" s="1622"/>
      <c r="G33" s="1636">
        <v>15</v>
      </c>
      <c r="H33" s="1649">
        <f aca="true" t="shared" si="4" ref="H33:H61">G33*30</f>
        <v>450</v>
      </c>
      <c r="I33" s="1044"/>
      <c r="J33" s="1012"/>
      <c r="K33" s="1013"/>
      <c r="L33" s="1013"/>
      <c r="M33" s="1658"/>
      <c r="N33" s="1014"/>
      <c r="O33" s="1015"/>
      <c r="P33" s="1671"/>
      <c r="Q33" s="1017"/>
      <c r="R33" s="1015"/>
      <c r="S33" s="1015"/>
      <c r="T33" s="1018"/>
      <c r="U33" s="1019"/>
      <c r="V33" s="1019"/>
      <c r="W33" s="1020"/>
      <c r="AA33" s="906" t="s">
        <v>50</v>
      </c>
      <c r="AB33" s="936">
        <f>G47</f>
        <v>2.5</v>
      </c>
      <c r="AM33" s="1214" t="s">
        <v>257</v>
      </c>
      <c r="AN33" s="1214">
        <f t="shared" si="0"/>
      </c>
      <c r="AO33" s="1214">
        <f t="shared" si="0"/>
      </c>
      <c r="AP33" s="1214">
        <f t="shared" si="0"/>
      </c>
      <c r="AQ33" s="1214">
        <f t="shared" si="3"/>
      </c>
      <c r="AR33" s="1214">
        <f t="shared" si="3"/>
      </c>
    </row>
    <row r="34" spans="1:44" s="906" customFormat="1" ht="15.75">
      <c r="A34" s="1592"/>
      <c r="B34" s="1608" t="s">
        <v>70</v>
      </c>
      <c r="C34" s="1599"/>
      <c r="D34" s="1021"/>
      <c r="E34" s="1021"/>
      <c r="F34" s="1623"/>
      <c r="G34" s="1637">
        <v>8</v>
      </c>
      <c r="H34" s="1649">
        <f t="shared" si="4"/>
        <v>240</v>
      </c>
      <c r="I34" s="970"/>
      <c r="J34" s="1023"/>
      <c r="K34" s="1024"/>
      <c r="L34" s="1024"/>
      <c r="M34" s="1659"/>
      <c r="N34" s="966"/>
      <c r="O34" s="1019"/>
      <c r="P34" s="1672"/>
      <c r="Q34" s="1018"/>
      <c r="R34" s="1019"/>
      <c r="S34" s="1019"/>
      <c r="T34" s="1018"/>
      <c r="U34" s="1019"/>
      <c r="V34" s="1019"/>
      <c r="W34" s="1020"/>
      <c r="AB34" s="936">
        <f>SUM(AB32:AB33)</f>
        <v>35.5</v>
      </c>
      <c r="AM34" s="1214">
        <f t="shared" si="0"/>
      </c>
      <c r="AN34" s="1214">
        <f t="shared" si="0"/>
      </c>
      <c r="AO34" s="1214">
        <f t="shared" si="0"/>
      </c>
      <c r="AP34" s="1214">
        <f t="shared" si="0"/>
      </c>
      <c r="AQ34" s="1214">
        <f t="shared" si="3"/>
      </c>
      <c r="AR34" s="1214">
        <f t="shared" si="3"/>
      </c>
    </row>
    <row r="35" spans="1:44" s="906" customFormat="1" ht="16.5" thickBot="1">
      <c r="A35" s="1592"/>
      <c r="B35" s="1609" t="s">
        <v>71</v>
      </c>
      <c r="C35" s="1600" t="s">
        <v>72</v>
      </c>
      <c r="D35" s="1023"/>
      <c r="E35" s="1021"/>
      <c r="F35" s="1623"/>
      <c r="G35" s="1638">
        <v>7</v>
      </c>
      <c r="H35" s="1650">
        <f t="shared" si="4"/>
        <v>210</v>
      </c>
      <c r="I35" s="941">
        <v>105</v>
      </c>
      <c r="J35" s="1027">
        <v>45</v>
      </c>
      <c r="K35" s="1028"/>
      <c r="L35" s="1028">
        <v>60</v>
      </c>
      <c r="M35" s="1660">
        <f>H35-I35</f>
        <v>105</v>
      </c>
      <c r="N35" s="1034">
        <v>7</v>
      </c>
      <c r="O35" s="1019"/>
      <c r="P35" s="1672"/>
      <c r="Q35" s="1018"/>
      <c r="R35" s="1019"/>
      <c r="S35" s="1019"/>
      <c r="T35" s="1018"/>
      <c r="U35" s="1019"/>
      <c r="V35" s="1019"/>
      <c r="W35" s="1020"/>
      <c r="AM35" s="1214" t="str">
        <f t="shared" si="0"/>
        <v>так</v>
      </c>
      <c r="AN35" s="1214">
        <f t="shared" si="0"/>
      </c>
      <c r="AO35" s="1214">
        <f t="shared" si="0"/>
      </c>
      <c r="AP35" s="1214">
        <f t="shared" si="0"/>
      </c>
      <c r="AQ35" s="1214">
        <f t="shared" si="3"/>
      </c>
      <c r="AR35" s="1214">
        <f t="shared" si="3"/>
      </c>
    </row>
    <row r="36" spans="1:44" s="906" customFormat="1" ht="18" customHeight="1">
      <c r="A36" s="1591" t="s">
        <v>284</v>
      </c>
      <c r="B36" s="1607" t="s">
        <v>153</v>
      </c>
      <c r="C36" s="1011"/>
      <c r="D36" s="1012"/>
      <c r="E36" s="1013"/>
      <c r="F36" s="1624"/>
      <c r="G36" s="1636">
        <v>3</v>
      </c>
      <c r="H36" s="1649">
        <f t="shared" si="4"/>
        <v>90</v>
      </c>
      <c r="I36" s="1646"/>
      <c r="J36" s="1012"/>
      <c r="K36" s="1013"/>
      <c r="L36" s="1013"/>
      <c r="M36" s="1661"/>
      <c r="N36" s="1017"/>
      <c r="O36" s="1015"/>
      <c r="P36" s="1671"/>
      <c r="Q36" s="1017"/>
      <c r="R36" s="1015"/>
      <c r="S36" s="1016"/>
      <c r="T36" s="1030"/>
      <c r="U36" s="1031"/>
      <c r="V36" s="1032"/>
      <c r="W36" s="1030"/>
      <c r="X36" s="1031"/>
      <c r="Y36" s="1032"/>
      <c r="AM36" s="1214">
        <f t="shared" si="0"/>
      </c>
      <c r="AN36" s="1214">
        <f t="shared" si="0"/>
      </c>
      <c r="AO36" s="1214">
        <f t="shared" si="0"/>
      </c>
      <c r="AP36" s="1214">
        <f t="shared" si="0"/>
      </c>
      <c r="AQ36" s="1214">
        <f t="shared" si="3"/>
      </c>
      <c r="AR36" s="1214">
        <f t="shared" si="3"/>
      </c>
    </row>
    <row r="37" spans="1:44" s="906" customFormat="1" ht="18.75" customHeight="1">
      <c r="A37" s="1592" t="s">
        <v>285</v>
      </c>
      <c r="B37" s="1608" t="s">
        <v>157</v>
      </c>
      <c r="C37" s="1600"/>
      <c r="D37" s="1023"/>
      <c r="E37" s="1021"/>
      <c r="F37" s="1623"/>
      <c r="G37" s="1639">
        <v>3</v>
      </c>
      <c r="H37" s="1651">
        <f t="shared" si="4"/>
        <v>90</v>
      </c>
      <c r="I37" s="941"/>
      <c r="J37" s="1027"/>
      <c r="K37" s="1028"/>
      <c r="L37" s="1028"/>
      <c r="M37" s="1660"/>
      <c r="N37" s="1034"/>
      <c r="O37" s="1019"/>
      <c r="P37" s="1672"/>
      <c r="Q37" s="1018"/>
      <c r="R37" s="1019"/>
      <c r="S37" s="1019"/>
      <c r="T37" s="1018"/>
      <c r="U37" s="1019"/>
      <c r="V37" s="1019"/>
      <c r="W37" s="1020"/>
      <c r="AM37" s="1214" t="s">
        <v>257</v>
      </c>
      <c r="AN37" s="1214">
        <f t="shared" si="0"/>
      </c>
      <c r="AO37" s="1214">
        <f t="shared" si="0"/>
      </c>
      <c r="AP37" s="1214">
        <f t="shared" si="0"/>
      </c>
      <c r="AQ37" s="1214">
        <f t="shared" si="3"/>
      </c>
      <c r="AR37" s="1214">
        <f t="shared" si="3"/>
      </c>
    </row>
    <row r="38" spans="1:44" s="906" customFormat="1" ht="18.75" customHeight="1">
      <c r="A38" s="1592"/>
      <c r="B38" s="1608" t="s">
        <v>70</v>
      </c>
      <c r="C38" s="1011"/>
      <c r="D38" s="1012"/>
      <c r="E38" s="1009"/>
      <c r="F38" s="1622"/>
      <c r="G38" s="1639">
        <v>1</v>
      </c>
      <c r="H38" s="1651">
        <f t="shared" si="4"/>
        <v>30</v>
      </c>
      <c r="I38" s="941"/>
      <c r="J38" s="1027"/>
      <c r="K38" s="1028"/>
      <c r="L38" s="1028"/>
      <c r="M38" s="1660"/>
      <c r="N38" s="1035"/>
      <c r="O38" s="1015"/>
      <c r="P38" s="1671"/>
      <c r="Q38" s="1018"/>
      <c r="R38" s="1019"/>
      <c r="S38" s="1019"/>
      <c r="T38" s="1017"/>
      <c r="U38" s="1015"/>
      <c r="V38" s="1036"/>
      <c r="W38" s="1037"/>
      <c r="AM38" s="1214">
        <f t="shared" si="0"/>
      </c>
      <c r="AN38" s="1214">
        <f t="shared" si="0"/>
      </c>
      <c r="AO38" s="1214">
        <f t="shared" si="0"/>
      </c>
      <c r="AP38" s="1214">
        <f t="shared" si="0"/>
      </c>
      <c r="AQ38" s="1214">
        <f t="shared" si="3"/>
      </c>
      <c r="AR38" s="1214">
        <f t="shared" si="3"/>
      </c>
    </row>
    <row r="39" spans="1:44" s="906" customFormat="1" ht="18.75" customHeight="1">
      <c r="A39" s="1592"/>
      <c r="B39" s="1609" t="s">
        <v>71</v>
      </c>
      <c r="C39" s="1011"/>
      <c r="D39" s="1012">
        <v>1</v>
      </c>
      <c r="E39" s="1009"/>
      <c r="F39" s="1622"/>
      <c r="G39" s="1638">
        <v>3</v>
      </c>
      <c r="H39" s="1651">
        <f t="shared" si="4"/>
        <v>90</v>
      </c>
      <c r="I39" s="941">
        <v>45</v>
      </c>
      <c r="J39" s="1027">
        <v>15</v>
      </c>
      <c r="K39" s="1028"/>
      <c r="L39" s="1028">
        <v>30</v>
      </c>
      <c r="M39" s="1660">
        <f>H39-I39</f>
        <v>45</v>
      </c>
      <c r="N39" s="1035">
        <v>3</v>
      </c>
      <c r="O39" s="1015"/>
      <c r="P39" s="1671"/>
      <c r="Q39" s="1018"/>
      <c r="R39" s="1019"/>
      <c r="S39" s="1019"/>
      <c r="T39" s="1017"/>
      <c r="U39" s="1015"/>
      <c r="V39" s="1036"/>
      <c r="W39" s="1037"/>
      <c r="AM39" s="1214" t="str">
        <f t="shared" si="0"/>
        <v>так</v>
      </c>
      <c r="AN39" s="1214">
        <f t="shared" si="0"/>
      </c>
      <c r="AO39" s="1214">
        <f t="shared" si="0"/>
      </c>
      <c r="AP39" s="1214">
        <f t="shared" si="0"/>
      </c>
      <c r="AQ39" s="1214">
        <f t="shared" si="3"/>
      </c>
      <c r="AR39" s="1214">
        <f t="shared" si="3"/>
      </c>
    </row>
    <row r="40" spans="1:44" s="1168" customFormat="1" ht="19.5" customHeight="1">
      <c r="A40" s="1592" t="s">
        <v>39</v>
      </c>
      <c r="B40" s="1610" t="s">
        <v>69</v>
      </c>
      <c r="C40" s="1601"/>
      <c r="D40" s="1009"/>
      <c r="E40" s="1009"/>
      <c r="F40" s="1625"/>
      <c r="G40" s="1637">
        <v>4</v>
      </c>
      <c r="H40" s="1649">
        <f t="shared" si="4"/>
        <v>120</v>
      </c>
      <c r="I40" s="1647"/>
      <c r="J40" s="1027"/>
      <c r="K40" s="1028"/>
      <c r="L40" s="1028"/>
      <c r="M40" s="1662"/>
      <c r="N40" s="1017"/>
      <c r="O40" s="1015"/>
      <c r="P40" s="1671"/>
      <c r="Q40" s="1018"/>
      <c r="R40" s="1019"/>
      <c r="S40" s="1019"/>
      <c r="T40" s="1163"/>
      <c r="U40" s="1164"/>
      <c r="V40" s="1165"/>
      <c r="W40" s="1163"/>
      <c r="X40" s="1164"/>
      <c r="Y40" s="1165"/>
      <c r="AM40" s="1214" t="s">
        <v>257</v>
      </c>
      <c r="AN40" s="1214">
        <f t="shared" si="0"/>
      </c>
      <c r="AO40" s="1214">
        <f t="shared" si="0"/>
      </c>
      <c r="AP40" s="1214">
        <f t="shared" si="0"/>
      </c>
      <c r="AQ40" s="1214">
        <f t="shared" si="3"/>
      </c>
      <c r="AR40" s="1214">
        <f t="shared" si="3"/>
      </c>
    </row>
    <row r="41" spans="1:44" s="1168" customFormat="1" ht="19.5" customHeight="1">
      <c r="A41" s="1592"/>
      <c r="B41" s="1610" t="s">
        <v>70</v>
      </c>
      <c r="C41" s="1601"/>
      <c r="D41" s="1009"/>
      <c r="E41" s="1009"/>
      <c r="F41" s="1625"/>
      <c r="G41" s="1846">
        <v>2</v>
      </c>
      <c r="H41" s="1649">
        <f t="shared" si="4"/>
        <v>60</v>
      </c>
      <c r="I41" s="1647"/>
      <c r="J41" s="1027"/>
      <c r="K41" s="1028"/>
      <c r="L41" s="1028"/>
      <c r="M41" s="1662"/>
      <c r="N41" s="1017"/>
      <c r="O41" s="1015"/>
      <c r="P41" s="1671"/>
      <c r="Q41" s="1018"/>
      <c r="R41" s="1019"/>
      <c r="S41" s="1019"/>
      <c r="T41" s="1163"/>
      <c r="U41" s="1164"/>
      <c r="V41" s="1165"/>
      <c r="W41" s="1163"/>
      <c r="X41" s="1164"/>
      <c r="Y41" s="1165"/>
      <c r="AM41" s="1214">
        <f t="shared" si="0"/>
      </c>
      <c r="AN41" s="1214">
        <f t="shared" si="0"/>
      </c>
      <c r="AO41" s="1214">
        <f t="shared" si="0"/>
      </c>
      <c r="AP41" s="1214">
        <f t="shared" si="0"/>
      </c>
      <c r="AQ41" s="1214">
        <f t="shared" si="3"/>
      </c>
      <c r="AR41" s="1214">
        <f t="shared" si="3"/>
      </c>
    </row>
    <row r="42" spans="1:44" s="1168" customFormat="1" ht="16.5" customHeight="1">
      <c r="A42" s="1592"/>
      <c r="B42" s="1611" t="s">
        <v>71</v>
      </c>
      <c r="C42" s="1601">
        <v>1</v>
      </c>
      <c r="D42" s="1009"/>
      <c r="E42" s="1009"/>
      <c r="F42" s="1625"/>
      <c r="G42" s="1638">
        <v>2</v>
      </c>
      <c r="H42" s="1651">
        <f t="shared" si="4"/>
        <v>60</v>
      </c>
      <c r="I42" s="1647">
        <v>60</v>
      </c>
      <c r="J42" s="1027">
        <v>15</v>
      </c>
      <c r="K42" s="1028">
        <v>45</v>
      </c>
      <c r="L42" s="1028"/>
      <c r="M42" s="1663">
        <f>H42-I42</f>
        <v>0</v>
      </c>
      <c r="N42" s="1192">
        <v>4</v>
      </c>
      <c r="O42" s="1015"/>
      <c r="P42" s="1671"/>
      <c r="Q42" s="1018"/>
      <c r="R42" s="1019"/>
      <c r="S42" s="1019"/>
      <c r="T42" s="1163"/>
      <c r="U42" s="1164"/>
      <c r="V42" s="1165"/>
      <c r="W42" s="1163"/>
      <c r="X42" s="1164"/>
      <c r="Y42" s="1165"/>
      <c r="AM42" s="1214" t="str">
        <f t="shared" si="0"/>
        <v>так</v>
      </c>
      <c r="AN42" s="1214">
        <f t="shared" si="0"/>
      </c>
      <c r="AO42" s="1214">
        <f t="shared" si="0"/>
      </c>
      <c r="AP42" s="1214">
        <f t="shared" si="0"/>
      </c>
      <c r="AQ42" s="1214">
        <f t="shared" si="3"/>
      </c>
      <c r="AR42" s="1214">
        <f t="shared" si="3"/>
      </c>
    </row>
    <row r="43" spans="1:44" s="906" customFormat="1" ht="19.5" customHeight="1">
      <c r="A43" s="1592" t="s">
        <v>286</v>
      </c>
      <c r="B43" s="1612" t="s">
        <v>162</v>
      </c>
      <c r="C43" s="970"/>
      <c r="D43" s="949"/>
      <c r="E43" s="949"/>
      <c r="F43" s="1626"/>
      <c r="G43" s="1847">
        <v>4</v>
      </c>
      <c r="H43" s="1652">
        <f t="shared" si="4"/>
        <v>120</v>
      </c>
      <c r="I43" s="1600"/>
      <c r="J43" s="1023"/>
      <c r="K43" s="1024"/>
      <c r="L43" s="1024"/>
      <c r="M43" s="1659"/>
      <c r="N43" s="970"/>
      <c r="O43" s="950"/>
      <c r="P43" s="1673"/>
      <c r="Q43" s="1041"/>
      <c r="R43" s="1042"/>
      <c r="S43" s="1043"/>
      <c r="T43" s="1044"/>
      <c r="U43" s="928"/>
      <c r="V43" s="1029"/>
      <c r="W43" s="1044"/>
      <c r="X43" s="928"/>
      <c r="Y43" s="1029"/>
      <c r="AM43" s="1214">
        <f t="shared" si="0"/>
      </c>
      <c r="AN43" s="1214">
        <f t="shared" si="0"/>
      </c>
      <c r="AO43" s="1214">
        <f t="shared" si="0"/>
      </c>
      <c r="AP43" s="1214">
        <f t="shared" si="0"/>
      </c>
      <c r="AQ43" s="1214">
        <f t="shared" si="3"/>
      </c>
      <c r="AR43" s="1214">
        <f t="shared" si="3"/>
      </c>
    </row>
    <row r="44" spans="1:44" s="906" customFormat="1" ht="20.25" customHeight="1" hidden="1">
      <c r="A44" s="1592" t="s">
        <v>130</v>
      </c>
      <c r="B44" s="1610" t="s">
        <v>79</v>
      </c>
      <c r="C44" s="1602"/>
      <c r="D44" s="1024"/>
      <c r="E44" s="1021"/>
      <c r="F44" s="1627"/>
      <c r="G44" s="1848">
        <v>1.5</v>
      </c>
      <c r="H44" s="1652">
        <f t="shared" si="4"/>
        <v>45</v>
      </c>
      <c r="I44" s="1646"/>
      <c r="J44" s="1012"/>
      <c r="K44" s="1013"/>
      <c r="L44" s="1013"/>
      <c r="M44" s="1664"/>
      <c r="N44" s="1017"/>
      <c r="O44" s="1015"/>
      <c r="P44" s="1664"/>
      <c r="Q44" s="970"/>
      <c r="R44" s="949"/>
      <c r="S44" s="949"/>
      <c r="T44" s="1046"/>
      <c r="U44" s="1046"/>
      <c r="V44" s="1046"/>
      <c r="W44" s="1046"/>
      <c r="X44" s="1046"/>
      <c r="Y44" s="1046"/>
      <c r="AM44" s="1214">
        <f t="shared" si="0"/>
      </c>
      <c r="AN44" s="1214">
        <f t="shared" si="0"/>
      </c>
      <c r="AO44" s="1214">
        <f t="shared" si="0"/>
      </c>
      <c r="AP44" s="1214">
        <f t="shared" si="0"/>
      </c>
      <c r="AQ44" s="1214">
        <f t="shared" si="3"/>
      </c>
      <c r="AR44" s="1214">
        <f t="shared" si="3"/>
      </c>
    </row>
    <row r="45" spans="1:44" s="906" customFormat="1" ht="19.5" customHeight="1" hidden="1">
      <c r="A45" s="1592" t="s">
        <v>180</v>
      </c>
      <c r="B45" s="1613" t="s">
        <v>163</v>
      </c>
      <c r="C45" s="970"/>
      <c r="D45" s="949"/>
      <c r="E45" s="949"/>
      <c r="F45" s="1626"/>
      <c r="G45" s="1847">
        <v>2.5</v>
      </c>
      <c r="H45" s="1652">
        <f t="shared" si="4"/>
        <v>75</v>
      </c>
      <c r="I45" s="1600"/>
      <c r="J45" s="1023"/>
      <c r="K45" s="1024"/>
      <c r="L45" s="1024"/>
      <c r="M45" s="1659"/>
      <c r="N45" s="970"/>
      <c r="O45" s="950"/>
      <c r="P45" s="1673"/>
      <c r="Q45" s="1047"/>
      <c r="R45" s="1043"/>
      <c r="S45" s="1043"/>
      <c r="T45" s="1044"/>
      <c r="U45" s="928"/>
      <c r="V45" s="1029"/>
      <c r="W45" s="1044"/>
      <c r="X45" s="928"/>
      <c r="Y45" s="1029"/>
      <c r="AM45" s="1214">
        <f t="shared" si="0"/>
      </c>
      <c r="AN45" s="1214">
        <f t="shared" si="0"/>
      </c>
      <c r="AO45" s="1214">
        <f t="shared" si="0"/>
      </c>
      <c r="AP45" s="1214">
        <f t="shared" si="0"/>
      </c>
      <c r="AQ45" s="1214" t="s">
        <v>257</v>
      </c>
      <c r="AR45" s="1214">
        <f t="shared" si="3"/>
      </c>
    </row>
    <row r="46" spans="1:44" s="906" customFormat="1" ht="19.5" customHeight="1">
      <c r="A46" s="1592"/>
      <c r="B46" s="1612" t="s">
        <v>70</v>
      </c>
      <c r="C46" s="970"/>
      <c r="D46" s="949"/>
      <c r="E46" s="949"/>
      <c r="F46" s="1626"/>
      <c r="G46" s="1847">
        <v>1.5</v>
      </c>
      <c r="H46" s="1652">
        <f t="shared" si="4"/>
        <v>45</v>
      </c>
      <c r="I46" s="1600"/>
      <c r="J46" s="1023"/>
      <c r="K46" s="1024"/>
      <c r="L46" s="1024"/>
      <c r="M46" s="1659"/>
      <c r="N46" s="970"/>
      <c r="O46" s="950"/>
      <c r="P46" s="1673"/>
      <c r="Q46" s="1047"/>
      <c r="R46" s="1043"/>
      <c r="S46" s="1043"/>
      <c r="T46" s="1044"/>
      <c r="U46" s="928"/>
      <c r="V46" s="1029"/>
      <c r="W46" s="1044"/>
      <c r="X46" s="928"/>
      <c r="Y46" s="1029"/>
      <c r="AM46" s="1214">
        <f t="shared" si="0"/>
      </c>
      <c r="AN46" s="1214">
        <f t="shared" si="0"/>
      </c>
      <c r="AO46" s="1214">
        <f t="shared" si="0"/>
      </c>
      <c r="AP46" s="1214">
        <f t="shared" si="0"/>
      </c>
      <c r="AQ46" s="1214">
        <f t="shared" si="3"/>
      </c>
      <c r="AR46" s="1214">
        <f t="shared" si="3"/>
      </c>
    </row>
    <row r="47" spans="1:44" s="906" customFormat="1" ht="21" customHeight="1">
      <c r="A47" s="1592"/>
      <c r="B47" s="1614" t="s">
        <v>71</v>
      </c>
      <c r="C47" s="970" t="s">
        <v>241</v>
      </c>
      <c r="D47" s="949"/>
      <c r="E47" s="949"/>
      <c r="F47" s="1626"/>
      <c r="G47" s="1640">
        <v>2.5</v>
      </c>
      <c r="H47" s="1653">
        <f t="shared" si="4"/>
        <v>75</v>
      </c>
      <c r="I47" s="1633">
        <v>18</v>
      </c>
      <c r="J47" s="1027">
        <v>9</v>
      </c>
      <c r="K47" s="1028">
        <v>9</v>
      </c>
      <c r="L47" s="1028"/>
      <c r="M47" s="1660">
        <f>H47-I47</f>
        <v>57</v>
      </c>
      <c r="N47" s="941"/>
      <c r="O47" s="964"/>
      <c r="P47" s="1049"/>
      <c r="Q47" s="1050"/>
      <c r="R47" s="1051">
        <v>2</v>
      </c>
      <c r="S47" s="1052"/>
      <c r="T47" s="1044"/>
      <c r="U47" s="928"/>
      <c r="V47" s="1029"/>
      <c r="W47" s="1044"/>
      <c r="X47" s="928"/>
      <c r="Y47" s="1029"/>
      <c r="AM47" s="1214">
        <f t="shared" si="0"/>
      </c>
      <c r="AN47" s="1214">
        <f t="shared" si="0"/>
      </c>
      <c r="AO47" s="1214">
        <f t="shared" si="0"/>
      </c>
      <c r="AP47" s="1214">
        <f t="shared" si="0"/>
      </c>
      <c r="AQ47" s="1214" t="str">
        <f t="shared" si="3"/>
        <v>так</v>
      </c>
      <c r="AR47" s="1214">
        <f t="shared" si="3"/>
      </c>
    </row>
    <row r="48" spans="1:44" s="906" customFormat="1" ht="15.75">
      <c r="A48" s="1593" t="s">
        <v>287</v>
      </c>
      <c r="B48" s="1615" t="s">
        <v>100</v>
      </c>
      <c r="C48" s="1149"/>
      <c r="D48" s="1122"/>
      <c r="E48" s="1122"/>
      <c r="F48" s="1628"/>
      <c r="G48" s="1849">
        <f>G49+G50</f>
        <v>3</v>
      </c>
      <c r="H48" s="1654">
        <f t="shared" si="4"/>
        <v>90</v>
      </c>
      <c r="I48" s="1011"/>
      <c r="J48" s="1012"/>
      <c r="K48" s="1013"/>
      <c r="L48" s="1013"/>
      <c r="M48" s="1659"/>
      <c r="N48" s="1149"/>
      <c r="O48" s="1122"/>
      <c r="P48" s="1026"/>
      <c r="Q48" s="1106"/>
      <c r="R48" s="1054"/>
      <c r="S48" s="1054"/>
      <c r="T48" s="1055"/>
      <c r="U48" s="1055"/>
      <c r="V48" s="1055"/>
      <c r="W48" s="1055"/>
      <c r="X48" s="1055"/>
      <c r="Y48" s="1055"/>
      <c r="AM48" s="1214">
        <f t="shared" si="0"/>
      </c>
      <c r="AN48" s="1214">
        <f t="shared" si="0"/>
      </c>
      <c r="AO48" s="1214" t="s">
        <v>257</v>
      </c>
      <c r="AP48" s="1214">
        <f t="shared" si="0"/>
      </c>
      <c r="AQ48" s="1214">
        <f t="shared" si="3"/>
      </c>
      <c r="AR48" s="1214">
        <f t="shared" si="3"/>
      </c>
    </row>
    <row r="49" spans="1:44" s="906" customFormat="1" ht="15.75">
      <c r="A49" s="1594"/>
      <c r="B49" s="1608" t="s">
        <v>70</v>
      </c>
      <c r="C49" s="1123"/>
      <c r="D49" s="1121"/>
      <c r="E49" s="1121"/>
      <c r="F49" s="1629"/>
      <c r="G49" s="1847">
        <v>0.5</v>
      </c>
      <c r="H49" s="1654">
        <f t="shared" si="4"/>
        <v>15</v>
      </c>
      <c r="I49" s="1600"/>
      <c r="J49" s="1023"/>
      <c r="K49" s="1024"/>
      <c r="L49" s="1024"/>
      <c r="M49" s="1659"/>
      <c r="N49" s="1123"/>
      <c r="O49" s="1121"/>
      <c r="P49" s="1026"/>
      <c r="Q49" s="1110"/>
      <c r="R49" s="1056"/>
      <c r="S49" s="1056"/>
      <c r="T49" s="1055"/>
      <c r="U49" s="1055"/>
      <c r="V49" s="1055"/>
      <c r="W49" s="1055"/>
      <c r="X49" s="1055"/>
      <c r="Y49" s="1055"/>
      <c r="AM49" s="1214">
        <f t="shared" si="0"/>
      </c>
      <c r="AN49" s="1214">
        <f t="shared" si="0"/>
      </c>
      <c r="AO49" s="1214">
        <f t="shared" si="0"/>
      </c>
      <c r="AP49" s="1214">
        <f t="shared" si="0"/>
      </c>
      <c r="AQ49" s="1214">
        <f t="shared" si="3"/>
      </c>
      <c r="AR49" s="1214">
        <f t="shared" si="3"/>
      </c>
    </row>
    <row r="50" spans="1:44" s="906" customFormat="1" ht="15.75">
      <c r="A50" s="1594"/>
      <c r="B50" s="1609" t="s">
        <v>71</v>
      </c>
      <c r="C50" s="1123"/>
      <c r="D50" s="1121" t="s">
        <v>240</v>
      </c>
      <c r="E50" s="1121"/>
      <c r="F50" s="1629"/>
      <c r="G50" s="1640">
        <v>2.5</v>
      </c>
      <c r="H50" s="1655">
        <f t="shared" si="4"/>
        <v>75</v>
      </c>
      <c r="I50" s="1633">
        <v>18</v>
      </c>
      <c r="J50" s="1027">
        <v>9</v>
      </c>
      <c r="K50" s="1028"/>
      <c r="L50" s="1028">
        <v>9</v>
      </c>
      <c r="M50" s="1660">
        <f>H50-I50</f>
        <v>57</v>
      </c>
      <c r="N50" s="1150"/>
      <c r="O50" s="961"/>
      <c r="P50" s="1081">
        <v>2</v>
      </c>
      <c r="Q50" s="1151"/>
      <c r="R50" s="1048"/>
      <c r="S50" s="1057"/>
      <c r="T50" s="1055"/>
      <c r="U50" s="1055"/>
      <c r="V50" s="1055"/>
      <c r="W50" s="1055"/>
      <c r="X50" s="1055"/>
      <c r="Y50" s="1055"/>
      <c r="AM50" s="1214">
        <f t="shared" si="0"/>
      </c>
      <c r="AN50" s="1214">
        <f t="shared" si="0"/>
      </c>
      <c r="AO50" s="1214" t="str">
        <f t="shared" si="0"/>
        <v>так</v>
      </c>
      <c r="AP50" s="1214">
        <f t="shared" si="0"/>
      </c>
      <c r="AQ50" s="1214">
        <f t="shared" si="3"/>
      </c>
      <c r="AR50" s="1214">
        <f t="shared" si="3"/>
      </c>
    </row>
    <row r="51" spans="1:44" s="906" customFormat="1" ht="19.5" customHeight="1">
      <c r="A51" s="1592" t="s">
        <v>288</v>
      </c>
      <c r="B51" s="1608" t="s">
        <v>88</v>
      </c>
      <c r="C51" s="1602" t="s">
        <v>240</v>
      </c>
      <c r="D51" s="1021"/>
      <c r="E51" s="1021"/>
      <c r="F51" s="1630"/>
      <c r="G51" s="1847">
        <v>3.5</v>
      </c>
      <c r="H51" s="1652">
        <f t="shared" si="4"/>
        <v>105</v>
      </c>
      <c r="I51" s="1600">
        <v>63</v>
      </c>
      <c r="J51" s="1023">
        <v>36</v>
      </c>
      <c r="K51" s="1024"/>
      <c r="L51" s="1024">
        <v>27</v>
      </c>
      <c r="M51" s="1659">
        <f>H51-I51</f>
        <v>42</v>
      </c>
      <c r="N51" s="1018"/>
      <c r="O51" s="1072"/>
      <c r="P51" s="1082">
        <v>7</v>
      </c>
      <c r="Q51" s="1047"/>
      <c r="R51" s="1043"/>
      <c r="S51" s="1043"/>
      <c r="T51" s="970"/>
      <c r="U51" s="949"/>
      <c r="V51" s="1045"/>
      <c r="W51" s="970"/>
      <c r="X51" s="949"/>
      <c r="Y51" s="1045"/>
      <c r="AM51" s="1214">
        <f t="shared" si="0"/>
      </c>
      <c r="AN51" s="1214">
        <f t="shared" si="0"/>
      </c>
      <c r="AO51" s="1214" t="str">
        <f t="shared" si="0"/>
        <v>так</v>
      </c>
      <c r="AP51" s="1214">
        <f t="shared" si="0"/>
      </c>
      <c r="AQ51" s="1214">
        <f t="shared" si="3"/>
      </c>
      <c r="AR51" s="1214">
        <f t="shared" si="3"/>
      </c>
    </row>
    <row r="52" spans="1:44" s="1168" customFormat="1" ht="15.75">
      <c r="A52" s="1592" t="s">
        <v>289</v>
      </c>
      <c r="B52" s="1608" t="s">
        <v>75</v>
      </c>
      <c r="C52" s="1602"/>
      <c r="D52" s="1021" t="s">
        <v>239</v>
      </c>
      <c r="E52" s="1021"/>
      <c r="F52" s="1623"/>
      <c r="G52" s="1850">
        <v>3</v>
      </c>
      <c r="H52" s="1651">
        <f t="shared" si="4"/>
        <v>90</v>
      </c>
      <c r="I52" s="1648">
        <f>J52+K52+L52</f>
        <v>30</v>
      </c>
      <c r="J52" s="1051">
        <v>10</v>
      </c>
      <c r="K52" s="1051">
        <v>20</v>
      </c>
      <c r="L52" s="1193"/>
      <c r="M52" s="1665">
        <f>H52-I52</f>
        <v>60</v>
      </c>
      <c r="N52" s="1073"/>
      <c r="O52" s="958">
        <v>3</v>
      </c>
      <c r="P52" s="1081"/>
      <c r="Q52" s="1073"/>
      <c r="R52" s="958"/>
      <c r="S52" s="958"/>
      <c r="T52" s="1163"/>
      <c r="U52" s="1164"/>
      <c r="V52" s="1165"/>
      <c r="W52" s="1163"/>
      <c r="X52" s="1164"/>
      <c r="Y52" s="1165"/>
      <c r="AM52" s="1214">
        <f t="shared" si="0"/>
      </c>
      <c r="AN52" s="1214" t="str">
        <f t="shared" si="0"/>
        <v>так</v>
      </c>
      <c r="AO52" s="1214">
        <f t="shared" si="0"/>
      </c>
      <c r="AP52" s="1214">
        <f t="shared" si="0"/>
      </c>
      <c r="AQ52" s="1214">
        <f t="shared" si="3"/>
      </c>
      <c r="AR52" s="1214">
        <f t="shared" si="3"/>
      </c>
    </row>
    <row r="53" spans="1:44" s="906" customFormat="1" ht="18.75" customHeight="1">
      <c r="A53" s="1591" t="s">
        <v>290</v>
      </c>
      <c r="B53" s="1615" t="s">
        <v>76</v>
      </c>
      <c r="C53" s="1598"/>
      <c r="D53" s="1009"/>
      <c r="E53" s="1009"/>
      <c r="F53" s="1622"/>
      <c r="G53" s="1848">
        <v>5.5</v>
      </c>
      <c r="H53" s="1649">
        <f t="shared" si="4"/>
        <v>165</v>
      </c>
      <c r="I53" s="1044"/>
      <c r="J53" s="1012"/>
      <c r="K53" s="1013"/>
      <c r="L53" s="1152"/>
      <c r="M53" s="1659"/>
      <c r="N53" s="1018"/>
      <c r="O53" s="1019"/>
      <c r="P53" s="1026"/>
      <c r="Q53" s="1018"/>
      <c r="R53" s="1019"/>
      <c r="S53" s="1019"/>
      <c r="T53" s="1017"/>
      <c r="U53" s="1015"/>
      <c r="V53" s="1016"/>
      <c r="W53" s="1017">
        <v>4</v>
      </c>
      <c r="X53" s="1015"/>
      <c r="Y53" s="1016"/>
      <c r="AM53" s="1214">
        <f t="shared" si="0"/>
      </c>
      <c r="AN53" s="1214" t="s">
        <v>257</v>
      </c>
      <c r="AO53" s="1214">
        <f t="shared" si="0"/>
      </c>
      <c r="AP53" s="1214">
        <f t="shared" si="0"/>
      </c>
      <c r="AQ53" s="1214">
        <f t="shared" si="3"/>
      </c>
      <c r="AR53" s="1214">
        <f t="shared" si="3"/>
      </c>
    </row>
    <row r="54" spans="1:44" s="906" customFormat="1" ht="16.5" customHeight="1">
      <c r="A54" s="1592"/>
      <c r="B54" s="1608" t="s">
        <v>70</v>
      </c>
      <c r="C54" s="1599"/>
      <c r="D54" s="1021"/>
      <c r="E54" s="1021"/>
      <c r="F54" s="1623"/>
      <c r="G54" s="1846">
        <v>3</v>
      </c>
      <c r="H54" s="1649">
        <f t="shared" si="4"/>
        <v>90</v>
      </c>
      <c r="I54" s="970"/>
      <c r="J54" s="1023"/>
      <c r="K54" s="1024"/>
      <c r="L54" s="1077"/>
      <c r="M54" s="1659"/>
      <c r="N54" s="1018"/>
      <c r="O54" s="1019"/>
      <c r="P54" s="1026"/>
      <c r="Q54" s="1018"/>
      <c r="R54" s="1019"/>
      <c r="S54" s="1019"/>
      <c r="T54" s="1017"/>
      <c r="U54" s="1015"/>
      <c r="V54" s="1016"/>
      <c r="W54" s="1017"/>
      <c r="X54" s="1015"/>
      <c r="Y54" s="1016"/>
      <c r="AM54" s="1214">
        <f t="shared" si="0"/>
      </c>
      <c r="AN54" s="1214">
        <f t="shared" si="0"/>
      </c>
      <c r="AO54" s="1214">
        <f t="shared" si="0"/>
      </c>
      <c r="AP54" s="1214">
        <f t="shared" si="0"/>
      </c>
      <c r="AQ54" s="1214">
        <f t="shared" si="3"/>
      </c>
      <c r="AR54" s="1214">
        <f t="shared" si="3"/>
      </c>
    </row>
    <row r="55" spans="1:44" s="906" customFormat="1" ht="17.25" customHeight="1">
      <c r="A55" s="1592"/>
      <c r="B55" s="1609" t="s">
        <v>71</v>
      </c>
      <c r="C55" s="1599" t="s">
        <v>239</v>
      </c>
      <c r="D55" s="1021"/>
      <c r="E55" s="1021"/>
      <c r="F55" s="1623"/>
      <c r="G55" s="1638">
        <v>2.5</v>
      </c>
      <c r="H55" s="1651">
        <f t="shared" si="4"/>
        <v>75</v>
      </c>
      <c r="I55" s="1034">
        <f>J55+K55+L55</f>
        <v>45</v>
      </c>
      <c r="J55" s="1027">
        <v>27</v>
      </c>
      <c r="K55" s="1028"/>
      <c r="L55" s="1153">
        <v>18</v>
      </c>
      <c r="M55" s="1660">
        <f>H55-I55</f>
        <v>30</v>
      </c>
      <c r="N55" s="1073"/>
      <c r="O55" s="958">
        <v>5</v>
      </c>
      <c r="P55" s="1081"/>
      <c r="Q55" s="1073"/>
      <c r="R55" s="958"/>
      <c r="S55" s="958"/>
      <c r="T55" s="1017"/>
      <c r="U55" s="1015"/>
      <c r="V55" s="1016"/>
      <c r="W55" s="1017"/>
      <c r="X55" s="1015"/>
      <c r="Y55" s="1016"/>
      <c r="AM55" s="1214">
        <f t="shared" si="0"/>
      </c>
      <c r="AN55" s="1214" t="str">
        <f t="shared" si="0"/>
        <v>так</v>
      </c>
      <c r="AO55" s="1214">
        <f t="shared" si="0"/>
      </c>
      <c r="AP55" s="1214">
        <f t="shared" si="0"/>
      </c>
      <c r="AQ55" s="1214">
        <f t="shared" si="3"/>
      </c>
      <c r="AR55" s="1214">
        <f t="shared" si="3"/>
      </c>
    </row>
    <row r="56" spans="1:44" s="1168" customFormat="1" ht="15.75">
      <c r="A56" s="1592" t="s">
        <v>291</v>
      </c>
      <c r="B56" s="1610" t="s">
        <v>159</v>
      </c>
      <c r="C56" s="1599"/>
      <c r="D56" s="1021"/>
      <c r="E56" s="1021"/>
      <c r="F56" s="1623"/>
      <c r="G56" s="1846">
        <v>3.5</v>
      </c>
      <c r="H56" s="1649">
        <f t="shared" si="4"/>
        <v>105</v>
      </c>
      <c r="I56" s="970"/>
      <c r="J56" s="1023"/>
      <c r="K56" s="1024"/>
      <c r="L56" s="1024"/>
      <c r="M56" s="1659"/>
      <c r="N56" s="966"/>
      <c r="O56" s="1019"/>
      <c r="P56" s="1026"/>
      <c r="Q56" s="1018"/>
      <c r="R56" s="1019"/>
      <c r="S56" s="1019"/>
      <c r="T56" s="1166"/>
      <c r="U56" s="1167"/>
      <c r="V56" s="1167"/>
      <c r="W56" s="1169"/>
      <c r="AM56" s="1214">
        <f t="shared" si="0"/>
      </c>
      <c r="AN56" s="1214" t="s">
        <v>257</v>
      </c>
      <c r="AO56" s="1214">
        <f t="shared" si="0"/>
      </c>
      <c r="AP56" s="1214">
        <f t="shared" si="0"/>
      </c>
      <c r="AQ56" s="1214">
        <f t="shared" si="3"/>
      </c>
      <c r="AR56" s="1214">
        <f t="shared" si="3"/>
      </c>
    </row>
    <row r="57" spans="1:44" s="1168" customFormat="1" ht="15.75">
      <c r="A57" s="1592"/>
      <c r="B57" s="1608" t="s">
        <v>70</v>
      </c>
      <c r="C57" s="1599"/>
      <c r="D57" s="1021"/>
      <c r="E57" s="1021"/>
      <c r="F57" s="1623"/>
      <c r="G57" s="1641">
        <v>1</v>
      </c>
      <c r="H57" s="1649">
        <f t="shared" si="4"/>
        <v>30</v>
      </c>
      <c r="I57" s="970"/>
      <c r="J57" s="1023"/>
      <c r="K57" s="1024"/>
      <c r="L57" s="1024"/>
      <c r="M57" s="1659"/>
      <c r="N57" s="966"/>
      <c r="O57" s="1019"/>
      <c r="P57" s="1026"/>
      <c r="Q57" s="1018"/>
      <c r="R57" s="1019"/>
      <c r="S57" s="1019"/>
      <c r="T57" s="1166"/>
      <c r="U57" s="1167"/>
      <c r="V57" s="1167"/>
      <c r="W57" s="1169"/>
      <c r="AM57" s="1214">
        <f t="shared" si="0"/>
      </c>
      <c r="AN57" s="1214">
        <f t="shared" si="0"/>
      </c>
      <c r="AO57" s="1214">
        <f t="shared" si="0"/>
      </c>
      <c r="AP57" s="1214">
        <f t="shared" si="0"/>
      </c>
      <c r="AQ57" s="1214">
        <f t="shared" si="3"/>
      </c>
      <c r="AR57" s="1214">
        <f t="shared" si="3"/>
      </c>
    </row>
    <row r="58" spans="1:44" s="1168" customFormat="1" ht="15.75">
      <c r="A58" s="1592"/>
      <c r="B58" s="1616" t="s">
        <v>71</v>
      </c>
      <c r="C58" s="1602"/>
      <c r="D58" s="1021" t="s">
        <v>239</v>
      </c>
      <c r="E58" s="1021"/>
      <c r="F58" s="1623"/>
      <c r="G58" s="1642">
        <v>2.5</v>
      </c>
      <c r="H58" s="1651">
        <f t="shared" si="4"/>
        <v>75</v>
      </c>
      <c r="I58" s="941">
        <f>SUM(J58:L58)</f>
        <v>36</v>
      </c>
      <c r="J58" s="1027">
        <v>18</v>
      </c>
      <c r="K58" s="1028"/>
      <c r="L58" s="1028">
        <v>18</v>
      </c>
      <c r="M58" s="1660">
        <f>H58-I58</f>
        <v>39</v>
      </c>
      <c r="N58" s="1034"/>
      <c r="O58" s="958">
        <v>4</v>
      </c>
      <c r="P58" s="1026"/>
      <c r="Q58" s="1018"/>
      <c r="R58" s="1019"/>
      <c r="S58" s="1019"/>
      <c r="T58" s="1166"/>
      <c r="U58" s="1167"/>
      <c r="V58" s="1167"/>
      <c r="W58" s="1169"/>
      <c r="AM58" s="1214">
        <f t="shared" si="0"/>
      </c>
      <c r="AN58" s="1214" t="str">
        <f t="shared" si="0"/>
        <v>так</v>
      </c>
      <c r="AO58" s="1214">
        <f t="shared" si="0"/>
      </c>
      <c r="AP58" s="1214">
        <f t="shared" si="0"/>
      </c>
      <c r="AQ58" s="1214">
        <f t="shared" si="3"/>
      </c>
      <c r="AR58" s="1214">
        <f t="shared" si="3"/>
      </c>
    </row>
    <row r="59" spans="1:44" s="906" customFormat="1" ht="14.25" customHeight="1">
      <c r="A59" s="1592" t="s">
        <v>292</v>
      </c>
      <c r="B59" s="1610" t="s">
        <v>77</v>
      </c>
      <c r="C59" s="1599"/>
      <c r="D59" s="1021"/>
      <c r="E59" s="1021"/>
      <c r="F59" s="1623"/>
      <c r="G59" s="1643">
        <v>11</v>
      </c>
      <c r="H59" s="1649">
        <f t="shared" si="4"/>
        <v>330</v>
      </c>
      <c r="I59" s="970"/>
      <c r="J59" s="1023"/>
      <c r="K59" s="1024"/>
      <c r="L59" s="1077"/>
      <c r="M59" s="1659"/>
      <c r="N59" s="1018"/>
      <c r="O59" s="1019"/>
      <c r="P59" s="1026"/>
      <c r="Q59" s="1018"/>
      <c r="R59" s="1019"/>
      <c r="S59" s="1019"/>
      <c r="T59" s="1059"/>
      <c r="U59" s="1059"/>
      <c r="V59" s="1059"/>
      <c r="W59" s="1059"/>
      <c r="X59" s="1060"/>
      <c r="Y59" s="1060"/>
      <c r="AM59" s="1214" t="s">
        <v>257</v>
      </c>
      <c r="AN59" s="1214">
        <f t="shared" si="0"/>
      </c>
      <c r="AO59" s="1214">
        <f t="shared" si="0"/>
      </c>
      <c r="AP59" s="1214">
        <f t="shared" si="0"/>
      </c>
      <c r="AQ59" s="1214">
        <f t="shared" si="3"/>
      </c>
      <c r="AR59" s="1214">
        <f t="shared" si="3"/>
      </c>
    </row>
    <row r="60" spans="1:44" s="906" customFormat="1" ht="18.75" customHeight="1">
      <c r="A60" s="1592"/>
      <c r="B60" s="1608" t="s">
        <v>70</v>
      </c>
      <c r="C60" s="1599"/>
      <c r="D60" s="1021"/>
      <c r="E60" s="1021"/>
      <c r="F60" s="1623"/>
      <c r="G60" s="1636">
        <v>6</v>
      </c>
      <c r="H60" s="1649">
        <f t="shared" si="4"/>
        <v>180</v>
      </c>
      <c r="I60" s="970"/>
      <c r="J60" s="1023"/>
      <c r="K60" s="1024"/>
      <c r="L60" s="1024"/>
      <c r="M60" s="1658"/>
      <c r="N60" s="1017"/>
      <c r="O60" s="1015"/>
      <c r="P60" s="1016"/>
      <c r="Q60" s="1017"/>
      <c r="R60" s="1015"/>
      <c r="S60" s="1015"/>
      <c r="T60" s="1059"/>
      <c r="U60" s="1061"/>
      <c r="V60" s="1061"/>
      <c r="W60" s="1059"/>
      <c r="X60" s="1060"/>
      <c r="Y60" s="1060"/>
      <c r="AM60" s="1214">
        <f t="shared" si="0"/>
      </c>
      <c r="AN60" s="1214">
        <f t="shared" si="0"/>
      </c>
      <c r="AO60" s="1214">
        <f t="shared" si="0"/>
      </c>
      <c r="AP60" s="1214">
        <f t="shared" si="0"/>
      </c>
      <c r="AQ60" s="1214">
        <f t="shared" si="3"/>
      </c>
      <c r="AR60" s="1214">
        <f t="shared" si="3"/>
      </c>
    </row>
    <row r="61" spans="1:44" s="906" customFormat="1" ht="18.75" customHeight="1" thickBot="1">
      <c r="A61" s="1595"/>
      <c r="B61" s="1617" t="s">
        <v>71</v>
      </c>
      <c r="C61" s="1603" t="s">
        <v>72</v>
      </c>
      <c r="D61" s="1063"/>
      <c r="E61" s="1631"/>
      <c r="F61" s="1632"/>
      <c r="G61" s="1644">
        <v>5</v>
      </c>
      <c r="H61" s="1656">
        <f t="shared" si="4"/>
        <v>150</v>
      </c>
      <c r="I61" s="974">
        <v>75</v>
      </c>
      <c r="J61" s="975">
        <v>45</v>
      </c>
      <c r="K61" s="975">
        <v>15</v>
      </c>
      <c r="L61" s="975">
        <v>15</v>
      </c>
      <c r="M61" s="1666">
        <f>H61-I61</f>
        <v>75</v>
      </c>
      <c r="N61" s="1064">
        <v>5</v>
      </c>
      <c r="O61" s="1065"/>
      <c r="P61" s="1066"/>
      <c r="Q61" s="1064"/>
      <c r="R61" s="1065"/>
      <c r="S61" s="1065"/>
      <c r="T61" s="1059"/>
      <c r="U61" s="1061"/>
      <c r="V61" s="1061"/>
      <c r="W61" s="1059"/>
      <c r="X61" s="1060"/>
      <c r="Y61" s="1060"/>
      <c r="AM61" s="1214" t="str">
        <f t="shared" si="0"/>
        <v>так</v>
      </c>
      <c r="AN61" s="1214">
        <f t="shared" si="0"/>
      </c>
      <c r="AO61" s="1214">
        <f t="shared" si="0"/>
      </c>
      <c r="AP61" s="1214">
        <f t="shared" si="0"/>
      </c>
      <c r="AQ61" s="1214">
        <f t="shared" si="3"/>
      </c>
      <c r="AR61" s="1214">
        <f t="shared" si="3"/>
      </c>
    </row>
    <row r="62" spans="1:44" s="906" customFormat="1" ht="18.75" customHeight="1" thickBot="1">
      <c r="A62" s="3354" t="s">
        <v>123</v>
      </c>
      <c r="B62" s="3355"/>
      <c r="C62" s="1067"/>
      <c r="D62" s="1067"/>
      <c r="E62" s="1067"/>
      <c r="F62" s="1068"/>
      <c r="G62" s="1154">
        <f>G11+G15+G16+G19+G20+G23+G24+G25+G30+G33+G36+G37+G40+G43+G48+G51+G52+G53+G56+G59</f>
        <v>105</v>
      </c>
      <c r="H62" s="1154">
        <f>G62*30</f>
        <v>3150</v>
      </c>
      <c r="I62" s="1155"/>
      <c r="J62" s="1155"/>
      <c r="K62" s="1155"/>
      <c r="L62" s="1155"/>
      <c r="M62" s="1155"/>
      <c r="N62" s="1069"/>
      <c r="O62" s="1070"/>
      <c r="P62" s="1070"/>
      <c r="Q62" s="1070"/>
      <c r="R62" s="1070"/>
      <c r="S62" s="1071"/>
      <c r="T62" s="1059"/>
      <c r="U62" s="1061"/>
      <c r="V62" s="1061"/>
      <c r="W62" s="1059"/>
      <c r="X62" s="1060"/>
      <c r="Y62" s="1060"/>
      <c r="AM62" s="1214"/>
      <c r="AN62" s="1214"/>
      <c r="AO62" s="1214"/>
      <c r="AP62" s="1214">
        <f t="shared" si="0"/>
      </c>
      <c r="AQ62" s="1214"/>
      <c r="AR62" s="1214">
        <f t="shared" si="3"/>
      </c>
    </row>
    <row r="63" spans="1:44" s="906" customFormat="1" ht="18.75" customHeight="1" thickBot="1">
      <c r="A63" s="3356" t="s">
        <v>272</v>
      </c>
      <c r="B63" s="3357"/>
      <c r="C63" s="1824"/>
      <c r="D63" s="1824"/>
      <c r="E63" s="1824"/>
      <c r="F63" s="1825"/>
      <c r="G63" s="1826">
        <f>G12+G15+G17+G19+G21+G23+G24+G31+G34+G36+G38+G41+G46+G49+G54+G57+G60</f>
        <v>52.5</v>
      </c>
      <c r="H63" s="1826">
        <f>G63*30</f>
        <v>1575</v>
      </c>
      <c r="I63" s="1823"/>
      <c r="L63" s="1826"/>
      <c r="M63" s="1823"/>
      <c r="N63" s="1827"/>
      <c r="O63" s="1827"/>
      <c r="P63" s="1827"/>
      <c r="Q63" s="1827"/>
      <c r="R63" s="1827"/>
      <c r="S63" s="1827"/>
      <c r="T63" s="1059"/>
      <c r="U63" s="1061"/>
      <c r="V63" s="1061"/>
      <c r="W63" s="1059"/>
      <c r="X63" s="1060"/>
      <c r="Y63" s="1060"/>
      <c r="AM63" s="1214">
        <f t="shared" si="0"/>
      </c>
      <c r="AN63" s="1214">
        <f t="shared" si="0"/>
      </c>
      <c r="AO63" s="1214">
        <f t="shared" si="0"/>
      </c>
      <c r="AP63" s="1214">
        <f t="shared" si="0"/>
      </c>
      <c r="AQ63" s="1214">
        <f t="shared" si="3"/>
      </c>
      <c r="AR63" s="1214">
        <f t="shared" si="3"/>
      </c>
    </row>
    <row r="64" spans="1:44" s="906" customFormat="1" ht="18.75" customHeight="1" thickBot="1">
      <c r="A64" s="3358" t="s">
        <v>273</v>
      </c>
      <c r="B64" s="3358"/>
      <c r="C64" s="1828"/>
      <c r="D64" s="1828"/>
      <c r="E64" s="1828"/>
      <c r="F64" s="1829"/>
      <c r="G64" s="1830">
        <f>G14+G13+G18+G22+G25+G32+G35+G39+G42+G47+G50+G51+G52+G55+G58+G61</f>
        <v>53.5</v>
      </c>
      <c r="H64" s="1830">
        <f>G64*30</f>
        <v>1605</v>
      </c>
      <c r="I64" s="1830">
        <f>I14+I18+I22+I32+I35+I39+I42+I47+I50+I51+I52+I58+I61</f>
        <v>505</v>
      </c>
      <c r="J64" s="1826">
        <f>J18+J22+J32+J35+J39+J42+J47+J50+J51+J52+J55+J58+J61</f>
        <v>262</v>
      </c>
      <c r="K64" s="1826">
        <f>K42+K47+K52+K61</f>
        <v>89</v>
      </c>
      <c r="L64" s="1831">
        <f>L14+L32+L35+L39+L50+L51+L55+L58+L61</f>
        <v>199</v>
      </c>
      <c r="M64" s="1830">
        <f>M14+M18+M22+M32+M35+M39+M42+M47+M50+M51+M53+M55+M58+M52+M61</f>
        <v>635</v>
      </c>
      <c r="N64" s="1831">
        <f>N22+N32+N35+N39+N42+N61</f>
        <v>21</v>
      </c>
      <c r="O64" s="1094">
        <f>O18+O52+O55+O58</f>
        <v>13</v>
      </c>
      <c r="P64" s="1094">
        <f>P50+P51</f>
        <v>9</v>
      </c>
      <c r="Q64" s="1094">
        <v>0</v>
      </c>
      <c r="R64" s="1094">
        <f>R47</f>
        <v>2</v>
      </c>
      <c r="S64" s="1094">
        <v>0</v>
      </c>
      <c r="T64" s="1059"/>
      <c r="U64" s="1061"/>
      <c r="V64" s="1061"/>
      <c r="W64" s="1059"/>
      <c r="X64" s="1060"/>
      <c r="Y64" s="1060"/>
      <c r="AM64" s="1214" t="str">
        <f t="shared" si="0"/>
        <v>так</v>
      </c>
      <c r="AN64" s="1214" t="str">
        <f t="shared" si="0"/>
        <v>так</v>
      </c>
      <c r="AO64" s="1214" t="str">
        <f t="shared" si="0"/>
        <v>так</v>
      </c>
      <c r="AP64" s="1214">
        <f t="shared" si="0"/>
      </c>
      <c r="AQ64" s="1214" t="str">
        <f t="shared" si="3"/>
        <v>так</v>
      </c>
      <c r="AR64" s="1214">
        <f t="shared" si="3"/>
      </c>
    </row>
    <row r="65" spans="1:44" s="906" customFormat="1" ht="18" customHeight="1" thickBot="1">
      <c r="A65" s="3345" t="s">
        <v>274</v>
      </c>
      <c r="B65" s="3359"/>
      <c r="C65" s="3359"/>
      <c r="D65" s="3359"/>
      <c r="E65" s="3359"/>
      <c r="F65" s="3359"/>
      <c r="G65" s="3359"/>
      <c r="H65" s="3359"/>
      <c r="I65" s="3359"/>
      <c r="J65" s="3359"/>
      <c r="K65" s="3359"/>
      <c r="L65" s="3359"/>
      <c r="M65" s="3359"/>
      <c r="N65" s="3359"/>
      <c r="O65" s="3359"/>
      <c r="P65" s="3359"/>
      <c r="Q65" s="3359"/>
      <c r="R65" s="3359"/>
      <c r="S65" s="3360"/>
      <c r="T65" s="1046"/>
      <c r="U65" s="1046"/>
      <c r="V65" s="1046"/>
      <c r="W65" s="1046"/>
      <c r="X65" s="1046"/>
      <c r="Y65" s="1046"/>
      <c r="AM65" s="1214">
        <f t="shared" si="0"/>
      </c>
      <c r="AN65" s="1214">
        <f t="shared" si="0"/>
      </c>
      <c r="AO65" s="1214">
        <f t="shared" si="0"/>
      </c>
      <c r="AP65" s="1214">
        <f t="shared" si="0"/>
      </c>
      <c r="AQ65" s="1214">
        <f t="shared" si="3"/>
      </c>
      <c r="AR65" s="1214">
        <f t="shared" si="3"/>
      </c>
    </row>
    <row r="66" spans="1:44" s="1168" customFormat="1" ht="17.25" customHeight="1">
      <c r="A66" s="1674" t="s">
        <v>72</v>
      </c>
      <c r="B66" s="1684" t="s">
        <v>84</v>
      </c>
      <c r="C66" s="1602"/>
      <c r="D66" s="1021"/>
      <c r="E66" s="1021"/>
      <c r="F66" s="1692"/>
      <c r="G66" s="1851">
        <f>G67+G68</f>
        <v>8</v>
      </c>
      <c r="H66" s="1707">
        <f aca="true" t="shared" si="5" ref="H66:H81">G66*30</f>
        <v>240</v>
      </c>
      <c r="I66" s="1600"/>
      <c r="J66" s="1023"/>
      <c r="K66" s="1024"/>
      <c r="L66" s="1024"/>
      <c r="M66" s="1025"/>
      <c r="N66" s="1018"/>
      <c r="O66" s="1072"/>
      <c r="P66" s="1197"/>
      <c r="Q66" s="1047"/>
      <c r="R66" s="1043"/>
      <c r="S66" s="1198"/>
      <c r="T66" s="1171"/>
      <c r="U66" s="1171"/>
      <c r="V66" s="1171"/>
      <c r="W66" s="1171"/>
      <c r="X66" s="1171"/>
      <c r="Y66" s="1171"/>
      <c r="Z66" s="1172"/>
      <c r="AA66" s="1172"/>
      <c r="AB66" s="1172"/>
      <c r="AM66" s="1214">
        <f t="shared" si="0"/>
      </c>
      <c r="AN66" s="1214" t="s">
        <v>257</v>
      </c>
      <c r="AO66" s="1214">
        <f t="shared" si="0"/>
      </c>
      <c r="AP66" s="1214">
        <f t="shared" si="0"/>
      </c>
      <c r="AQ66" s="1214">
        <f t="shared" si="3"/>
      </c>
      <c r="AR66" s="1214">
        <f t="shared" si="3"/>
      </c>
    </row>
    <row r="67" spans="1:44" s="1168" customFormat="1" ht="15.75" customHeight="1" thickBot="1">
      <c r="A67" s="1530"/>
      <c r="B67" s="1542" t="s">
        <v>70</v>
      </c>
      <c r="C67" s="1602"/>
      <c r="D67" s="1021"/>
      <c r="E67" s="1021"/>
      <c r="F67" s="1693"/>
      <c r="G67" s="1701">
        <v>4</v>
      </c>
      <c r="H67" s="1708">
        <f t="shared" si="5"/>
        <v>120</v>
      </c>
      <c r="I67" s="1600"/>
      <c r="J67" s="1023"/>
      <c r="K67" s="1024"/>
      <c r="L67" s="1024"/>
      <c r="M67" s="1025"/>
      <c r="N67" s="1018"/>
      <c r="O67" s="1072"/>
      <c r="P67" s="1197"/>
      <c r="Q67" s="1047"/>
      <c r="R67" s="1043"/>
      <c r="S67" s="1198"/>
      <c r="T67" s="1173"/>
      <c r="U67" s="1173"/>
      <c r="V67" s="1173"/>
      <c r="W67" s="1173"/>
      <c r="X67" s="1173"/>
      <c r="Y67" s="1174"/>
      <c r="Z67" s="1172"/>
      <c r="AA67" s="1172"/>
      <c r="AB67" s="1172"/>
      <c r="AM67" s="1214">
        <f t="shared" si="0"/>
      </c>
      <c r="AN67" s="1214">
        <f t="shared" si="0"/>
      </c>
      <c r="AO67" s="1214">
        <f t="shared" si="0"/>
      </c>
      <c r="AP67" s="1214">
        <f t="shared" si="0"/>
      </c>
      <c r="AQ67" s="1214">
        <f t="shared" si="3"/>
      </c>
      <c r="AR67" s="1214">
        <f t="shared" si="3"/>
      </c>
    </row>
    <row r="68" spans="1:44" s="1170" customFormat="1" ht="15.75" customHeight="1" thickBot="1">
      <c r="A68" s="1675"/>
      <c r="B68" s="1544" t="s">
        <v>71</v>
      </c>
      <c r="C68" s="1679"/>
      <c r="D68" s="1199"/>
      <c r="E68" s="1199"/>
      <c r="F68" s="1694"/>
      <c r="G68" s="1702">
        <v>4</v>
      </c>
      <c r="H68" s="1573">
        <f t="shared" si="5"/>
        <v>120</v>
      </c>
      <c r="I68" s="1633">
        <v>72</v>
      </c>
      <c r="J68" s="1027">
        <v>36</v>
      </c>
      <c r="K68" s="1028">
        <v>18</v>
      </c>
      <c r="L68" s="1028">
        <v>18</v>
      </c>
      <c r="M68" s="965">
        <f>H68-I68</f>
        <v>48</v>
      </c>
      <c r="N68" s="1073"/>
      <c r="O68" s="299"/>
      <c r="P68" s="1200"/>
      <c r="Q68" s="1050"/>
      <c r="R68" s="1052"/>
      <c r="S68" s="1201"/>
      <c r="T68" s="1175"/>
      <c r="U68" s="1175"/>
      <c r="V68" s="1175"/>
      <c r="W68" s="1175"/>
      <c r="X68" s="1175"/>
      <c r="Y68" s="1176"/>
      <c r="Z68" s="1177"/>
      <c r="AA68" s="1168" t="s">
        <v>49</v>
      </c>
      <c r="AB68" s="1177" t="e">
        <f>G69+G70+#REF!+G77+G78+G82</f>
        <v>#REF!</v>
      </c>
      <c r="AM68" s="1214">
        <f t="shared" si="0"/>
      </c>
      <c r="AN68" s="1214">
        <f t="shared" si="0"/>
      </c>
      <c r="AO68" s="1214">
        <f t="shared" si="0"/>
      </c>
      <c r="AP68" s="1214">
        <f t="shared" si="0"/>
      </c>
      <c r="AQ68" s="1214">
        <f t="shared" si="3"/>
      </c>
      <c r="AR68" s="1214">
        <f t="shared" si="3"/>
      </c>
    </row>
    <row r="69" spans="1:44" s="1443" customFormat="1" ht="19.5" customHeight="1" thickBot="1">
      <c r="A69" s="1676"/>
      <c r="B69" s="1685" t="s">
        <v>71</v>
      </c>
      <c r="C69" s="1680" t="s">
        <v>239</v>
      </c>
      <c r="D69" s="117"/>
      <c r="E69" s="117"/>
      <c r="F69" s="1695"/>
      <c r="G69" s="1701">
        <v>3</v>
      </c>
      <c r="H69" s="1709">
        <f t="shared" si="5"/>
        <v>90</v>
      </c>
      <c r="I69" s="1704">
        <v>54</v>
      </c>
      <c r="J69" s="115">
        <v>36</v>
      </c>
      <c r="K69" s="116">
        <v>18</v>
      </c>
      <c r="L69" s="116"/>
      <c r="M69" s="317">
        <f>H69-I69</f>
        <v>36</v>
      </c>
      <c r="N69" s="111"/>
      <c r="O69" s="1437">
        <v>6</v>
      </c>
      <c r="P69" s="1438"/>
      <c r="Q69" s="371"/>
      <c r="R69" s="372"/>
      <c r="S69" s="1439"/>
      <c r="T69" s="1440"/>
      <c r="U69" s="1440"/>
      <c r="V69" s="1440"/>
      <c r="W69" s="1440"/>
      <c r="X69" s="1440"/>
      <c r="Y69" s="1441"/>
      <c r="Z69" s="1442"/>
      <c r="AA69" s="1443" t="s">
        <v>50</v>
      </c>
      <c r="AB69" s="1442">
        <f>G73+G83+G84+G88+G89</f>
        <v>11.5</v>
      </c>
      <c r="AM69" s="1221">
        <f t="shared" si="0"/>
      </c>
      <c r="AN69" s="1221" t="str">
        <f t="shared" si="0"/>
        <v>так</v>
      </c>
      <c r="AO69" s="1221">
        <f t="shared" si="0"/>
      </c>
      <c r="AP69" s="1221">
        <f t="shared" si="0"/>
      </c>
      <c r="AQ69" s="1221">
        <f t="shared" si="3"/>
      </c>
      <c r="AR69" s="1221">
        <f t="shared" si="3"/>
      </c>
    </row>
    <row r="70" spans="1:44" s="1443" customFormat="1" ht="17.25" customHeight="1" thickBot="1">
      <c r="A70" s="1676"/>
      <c r="B70" s="1686" t="s">
        <v>247</v>
      </c>
      <c r="C70" s="1681"/>
      <c r="D70" s="116"/>
      <c r="E70" s="116"/>
      <c r="F70" s="1695" t="s">
        <v>240</v>
      </c>
      <c r="G70" s="1701">
        <v>1</v>
      </c>
      <c r="H70" s="1709">
        <f t="shared" si="5"/>
        <v>30</v>
      </c>
      <c r="I70" s="1704">
        <v>18</v>
      </c>
      <c r="J70" s="115"/>
      <c r="K70" s="116"/>
      <c r="L70" s="116">
        <v>18</v>
      </c>
      <c r="M70" s="317">
        <f>H70-I70</f>
        <v>12</v>
      </c>
      <c r="N70" s="111"/>
      <c r="O70" s="1444"/>
      <c r="P70" s="401">
        <v>2</v>
      </c>
      <c r="Q70" s="402"/>
      <c r="R70" s="373"/>
      <c r="S70" s="117"/>
      <c r="T70" s="1445"/>
      <c r="U70" s="1446"/>
      <c r="V70" s="1446"/>
      <c r="W70" s="1446"/>
      <c r="X70" s="1446"/>
      <c r="Y70" s="1446"/>
      <c r="Z70" s="1442"/>
      <c r="AA70" s="1442"/>
      <c r="AB70" s="1442" t="e">
        <f>SUM(AB68:AB69)</f>
        <v>#REF!</v>
      </c>
      <c r="AM70" s="1221">
        <f t="shared" si="0"/>
      </c>
      <c r="AN70" s="1221">
        <f t="shared" si="0"/>
      </c>
      <c r="AO70" s="1221" t="str">
        <f t="shared" si="0"/>
        <v>так</v>
      </c>
      <c r="AP70" s="1221">
        <f t="shared" si="0"/>
      </c>
      <c r="AQ70" s="1221">
        <f t="shared" si="3"/>
      </c>
      <c r="AR70" s="1221">
        <f t="shared" si="3"/>
      </c>
    </row>
    <row r="71" spans="1:44" s="1443" customFormat="1" ht="15.75">
      <c r="A71" s="1676" t="s">
        <v>59</v>
      </c>
      <c r="B71" s="1687" t="s">
        <v>74</v>
      </c>
      <c r="C71" s="1681"/>
      <c r="D71" s="117"/>
      <c r="E71" s="117"/>
      <c r="F71" s="1695"/>
      <c r="G71" s="1701">
        <v>3.5</v>
      </c>
      <c r="H71" s="657">
        <f t="shared" si="5"/>
        <v>105</v>
      </c>
      <c r="I71" s="307"/>
      <c r="J71" s="115"/>
      <c r="K71" s="116"/>
      <c r="L71" s="116"/>
      <c r="M71" s="318"/>
      <c r="N71" s="314"/>
      <c r="O71" s="127"/>
      <c r="P71" s="347"/>
      <c r="Q71" s="346"/>
      <c r="R71" s="127"/>
      <c r="S71" s="440"/>
      <c r="T71" s="1447"/>
      <c r="U71" s="1448"/>
      <c r="V71" s="1448"/>
      <c r="W71" s="1449"/>
      <c r="Z71" s="1442"/>
      <c r="AA71" s="1442"/>
      <c r="AB71" s="1442"/>
      <c r="AM71" s="1221">
        <f t="shared" si="0"/>
      </c>
      <c r="AN71" s="1221">
        <f t="shared" si="0"/>
      </c>
      <c r="AO71" s="1221">
        <f t="shared" si="0"/>
      </c>
      <c r="AP71" s="1221">
        <f aca="true" t="shared" si="6" ref="AP71:AP142">IF(Q71&lt;&gt;0,"так","")</f>
      </c>
      <c r="AQ71" s="1221" t="s">
        <v>257</v>
      </c>
      <c r="AR71" s="1221">
        <f t="shared" si="3"/>
      </c>
    </row>
    <row r="72" spans="1:44" s="1443" customFormat="1" ht="20.25" customHeight="1">
      <c r="A72" s="1676"/>
      <c r="B72" s="1687" t="s">
        <v>70</v>
      </c>
      <c r="C72" s="1681"/>
      <c r="D72" s="117"/>
      <c r="E72" s="117"/>
      <c r="F72" s="1695"/>
      <c r="G72" s="1701">
        <v>1.5</v>
      </c>
      <c r="H72" s="657">
        <f t="shared" si="5"/>
        <v>45</v>
      </c>
      <c r="I72" s="307"/>
      <c r="J72" s="115"/>
      <c r="K72" s="116"/>
      <c r="L72" s="128"/>
      <c r="M72" s="317"/>
      <c r="N72" s="313"/>
      <c r="O72" s="89"/>
      <c r="P72" s="344"/>
      <c r="Q72" s="111"/>
      <c r="R72" s="89"/>
      <c r="S72" s="49"/>
      <c r="T72" s="1447"/>
      <c r="U72" s="1448"/>
      <c r="V72" s="1448"/>
      <c r="W72" s="1449"/>
      <c r="Z72" s="1442"/>
      <c r="AA72" s="1442"/>
      <c r="AB72" s="1442"/>
      <c r="AM72" s="1221">
        <f aca="true" t="shared" si="7" ref="AM72:AO142">IF(N72&lt;&gt;0,"так","")</f>
      </c>
      <c r="AN72" s="1221">
        <f t="shared" si="7"/>
      </c>
      <c r="AO72" s="1221">
        <f t="shared" si="7"/>
      </c>
      <c r="AP72" s="1221">
        <f t="shared" si="6"/>
      </c>
      <c r="AQ72" s="1221">
        <f t="shared" si="3"/>
      </c>
      <c r="AR72" s="1221">
        <f t="shared" si="3"/>
      </c>
    </row>
    <row r="73" spans="1:44" s="1443" customFormat="1" ht="15.75">
      <c r="A73" s="1676"/>
      <c r="B73" s="1688" t="s">
        <v>71</v>
      </c>
      <c r="C73" s="1681" t="s">
        <v>241</v>
      </c>
      <c r="D73" s="117"/>
      <c r="E73" s="117"/>
      <c r="F73" s="1695"/>
      <c r="G73" s="1852">
        <v>2</v>
      </c>
      <c r="H73" s="1710">
        <f t="shared" si="5"/>
        <v>60</v>
      </c>
      <c r="I73" s="1492">
        <v>36</v>
      </c>
      <c r="J73" s="631">
        <v>18</v>
      </c>
      <c r="K73" s="632">
        <v>18</v>
      </c>
      <c r="L73" s="866"/>
      <c r="M73" s="633">
        <f>H73-I73</f>
        <v>24</v>
      </c>
      <c r="N73" s="323"/>
      <c r="O73" s="65"/>
      <c r="P73" s="349"/>
      <c r="Q73" s="325"/>
      <c r="R73" s="89">
        <v>4</v>
      </c>
      <c r="S73" s="60"/>
      <c r="T73" s="1447"/>
      <c r="U73" s="1448">
        <v>5</v>
      </c>
      <c r="V73" s="1448"/>
      <c r="W73" s="1449"/>
      <c r="Z73" s="1442"/>
      <c r="AA73" s="1442"/>
      <c r="AB73" s="1442"/>
      <c r="AM73" s="1221">
        <f t="shared" si="7"/>
      </c>
      <c r="AN73" s="1221">
        <f t="shared" si="7"/>
      </c>
      <c r="AO73" s="1221">
        <f t="shared" si="7"/>
      </c>
      <c r="AP73" s="1221">
        <f t="shared" si="6"/>
      </c>
      <c r="AQ73" s="1221" t="str">
        <f t="shared" si="3"/>
        <v>так</v>
      </c>
      <c r="AR73" s="1221">
        <f t="shared" si="3"/>
      </c>
    </row>
    <row r="74" spans="1:44" s="1443" customFormat="1" ht="26.25" customHeight="1" thickBot="1">
      <c r="A74" s="1676" t="s">
        <v>61</v>
      </c>
      <c r="B74" s="1687" t="s">
        <v>89</v>
      </c>
      <c r="C74" s="1680"/>
      <c r="D74" s="117"/>
      <c r="E74" s="117"/>
      <c r="F74" s="1695"/>
      <c r="G74" s="1701">
        <f>G75+G76</f>
        <v>15.5</v>
      </c>
      <c r="H74" s="1709">
        <f t="shared" si="5"/>
        <v>465</v>
      </c>
      <c r="I74" s="1704"/>
      <c r="J74" s="115"/>
      <c r="K74" s="116"/>
      <c r="L74" s="116"/>
      <c r="M74" s="317"/>
      <c r="N74" s="111"/>
      <c r="O74" s="1437"/>
      <c r="P74" s="1438"/>
      <c r="Q74" s="371"/>
      <c r="R74" s="372"/>
      <c r="S74" s="1439"/>
      <c r="T74" s="1452"/>
      <c r="U74" s="1453"/>
      <c r="V74" s="1453"/>
      <c r="W74" s="1453"/>
      <c r="X74" s="1453"/>
      <c r="Y74" s="1453"/>
      <c r="Z74" s="1442"/>
      <c r="AA74" s="1442"/>
      <c r="AB74" s="1442"/>
      <c r="AM74" s="1221" t="s">
        <v>257</v>
      </c>
      <c r="AN74" s="1221" t="s">
        <v>257</v>
      </c>
      <c r="AO74" s="1221">
        <f t="shared" si="7"/>
      </c>
      <c r="AP74" s="1221">
        <f t="shared" si="6"/>
      </c>
      <c r="AQ74" s="1221">
        <f t="shared" si="3"/>
      </c>
      <c r="AR74" s="1221">
        <f t="shared" si="3"/>
      </c>
    </row>
    <row r="75" spans="1:44" s="1443" customFormat="1" ht="18" customHeight="1" thickBot="1">
      <c r="A75" s="1676"/>
      <c r="B75" s="1687" t="s">
        <v>70</v>
      </c>
      <c r="C75" s="1680"/>
      <c r="D75" s="117"/>
      <c r="E75" s="117"/>
      <c r="F75" s="1697"/>
      <c r="G75" s="1701">
        <v>8</v>
      </c>
      <c r="H75" s="1709">
        <f t="shared" si="5"/>
        <v>240</v>
      </c>
      <c r="I75" s="1704"/>
      <c r="J75" s="115"/>
      <c r="K75" s="116"/>
      <c r="L75" s="116"/>
      <c r="M75" s="317"/>
      <c r="N75" s="111"/>
      <c r="O75" s="1437"/>
      <c r="P75" s="1438"/>
      <c r="Q75" s="371"/>
      <c r="R75" s="372"/>
      <c r="S75" s="1439"/>
      <c r="T75" s="1440"/>
      <c r="U75" s="1440"/>
      <c r="V75" s="1440"/>
      <c r="W75" s="1440"/>
      <c r="X75" s="1440"/>
      <c r="Y75" s="1441"/>
      <c r="Z75" s="1442"/>
      <c r="AA75" s="1442"/>
      <c r="AB75" s="1442"/>
      <c r="AM75" s="1221">
        <f t="shared" si="7"/>
      </c>
      <c r="AN75" s="1221">
        <f t="shared" si="7"/>
      </c>
      <c r="AO75" s="1221">
        <f t="shared" si="7"/>
      </c>
      <c r="AP75" s="1221">
        <f t="shared" si="6"/>
      </c>
      <c r="AQ75" s="1221">
        <f t="shared" si="3"/>
      </c>
      <c r="AR75" s="1221">
        <f t="shared" si="3"/>
      </c>
    </row>
    <row r="76" spans="1:44" s="1443" customFormat="1" ht="22.5" customHeight="1" thickBot="1">
      <c r="A76" s="1676"/>
      <c r="B76" s="1688" t="s">
        <v>90</v>
      </c>
      <c r="C76" s="1680"/>
      <c r="D76" s="117"/>
      <c r="E76" s="117"/>
      <c r="F76" s="1697"/>
      <c r="G76" s="1702">
        <v>7.5</v>
      </c>
      <c r="H76" s="1711">
        <f t="shared" si="5"/>
        <v>225</v>
      </c>
      <c r="I76" s="1705">
        <f>J76+K76+L76</f>
        <v>135</v>
      </c>
      <c r="J76" s="109">
        <v>78</v>
      </c>
      <c r="K76" s="110">
        <v>48</v>
      </c>
      <c r="L76" s="110">
        <v>9</v>
      </c>
      <c r="M76" s="316">
        <f>H76-I76</f>
        <v>90</v>
      </c>
      <c r="N76" s="325"/>
      <c r="O76" s="66"/>
      <c r="P76" s="1454"/>
      <c r="Q76" s="404"/>
      <c r="R76" s="1455"/>
      <c r="S76" s="1439"/>
      <c r="T76" s="1445"/>
      <c r="U76" s="1446"/>
      <c r="V76" s="1446"/>
      <c r="W76" s="1446"/>
      <c r="X76" s="1446"/>
      <c r="Y76" s="1446"/>
      <c r="Z76" s="1442"/>
      <c r="AA76" s="1442"/>
      <c r="AB76" s="1442"/>
      <c r="AM76" s="1221">
        <f t="shared" si="7"/>
      </c>
      <c r="AN76" s="1221">
        <f t="shared" si="7"/>
      </c>
      <c r="AO76" s="1221">
        <f t="shared" si="7"/>
      </c>
      <c r="AP76" s="1221">
        <f t="shared" si="6"/>
      </c>
      <c r="AQ76" s="1221">
        <f t="shared" si="3"/>
      </c>
      <c r="AR76" s="1221">
        <f t="shared" si="3"/>
      </c>
    </row>
    <row r="77" spans="1:44" s="1443" customFormat="1" ht="18" customHeight="1" thickBot="1">
      <c r="A77" s="1676"/>
      <c r="B77" s="1687" t="s">
        <v>90</v>
      </c>
      <c r="C77" s="1680"/>
      <c r="D77" s="117" t="s">
        <v>72</v>
      </c>
      <c r="E77" s="117"/>
      <c r="F77" s="1697"/>
      <c r="G77" s="1701">
        <v>4</v>
      </c>
      <c r="H77" s="1709">
        <f t="shared" si="5"/>
        <v>120</v>
      </c>
      <c r="I77" s="1704">
        <v>90</v>
      </c>
      <c r="J77" s="115">
        <v>60</v>
      </c>
      <c r="K77" s="116">
        <v>30</v>
      </c>
      <c r="L77" s="116"/>
      <c r="M77" s="317">
        <f>H77-I77</f>
        <v>30</v>
      </c>
      <c r="N77" s="111">
        <v>6</v>
      </c>
      <c r="O77" s="1437"/>
      <c r="P77" s="1438"/>
      <c r="Q77" s="371"/>
      <c r="R77" s="372"/>
      <c r="S77" s="1439"/>
      <c r="T77" s="1440"/>
      <c r="U77" s="1440"/>
      <c r="V77" s="1440"/>
      <c r="W77" s="1440"/>
      <c r="X77" s="1440"/>
      <c r="Y77" s="1441"/>
      <c r="Z77" s="1442"/>
      <c r="AA77" s="1442"/>
      <c r="AB77" s="1442"/>
      <c r="AM77" s="1221" t="str">
        <f t="shared" si="7"/>
        <v>так</v>
      </c>
      <c r="AN77" s="1221">
        <f t="shared" si="7"/>
      </c>
      <c r="AO77" s="1221">
        <f t="shared" si="7"/>
      </c>
      <c r="AP77" s="1221">
        <f t="shared" si="6"/>
      </c>
      <c r="AQ77" s="1221">
        <f t="shared" si="3"/>
      </c>
      <c r="AR77" s="1221">
        <f t="shared" si="3"/>
      </c>
    </row>
    <row r="78" spans="1:44" s="1451" customFormat="1" ht="21.75" customHeight="1">
      <c r="A78" s="1676"/>
      <c r="B78" s="1687" t="s">
        <v>71</v>
      </c>
      <c r="C78" s="1680" t="s">
        <v>239</v>
      </c>
      <c r="D78" s="117"/>
      <c r="E78" s="117"/>
      <c r="F78" s="1697"/>
      <c r="G78" s="1701">
        <v>3.5</v>
      </c>
      <c r="H78" s="1709">
        <f t="shared" si="5"/>
        <v>105</v>
      </c>
      <c r="I78" s="1704">
        <f>J78+K78+L78</f>
        <v>45</v>
      </c>
      <c r="J78" s="115">
        <v>18</v>
      </c>
      <c r="K78" s="116">
        <v>18</v>
      </c>
      <c r="L78" s="116">
        <v>9</v>
      </c>
      <c r="M78" s="317">
        <f>H78-I78</f>
        <v>60</v>
      </c>
      <c r="N78" s="111"/>
      <c r="O78" s="1437">
        <v>5</v>
      </c>
      <c r="P78" s="1438"/>
      <c r="Q78" s="371"/>
      <c r="R78" s="372"/>
      <c r="S78" s="1439"/>
      <c r="T78" s="1456"/>
      <c r="U78" s="1457"/>
      <c r="V78" s="1458"/>
      <c r="W78" s="1459"/>
      <c r="X78" s="1457"/>
      <c r="Y78" s="1460"/>
      <c r="Z78" s="1450"/>
      <c r="AA78" s="1450"/>
      <c r="AB78" s="1450"/>
      <c r="AM78" s="1221">
        <f t="shared" si="7"/>
      </c>
      <c r="AN78" s="1221" t="str">
        <f t="shared" si="7"/>
        <v>так</v>
      </c>
      <c r="AO78" s="1221">
        <f t="shared" si="7"/>
      </c>
      <c r="AP78" s="1221">
        <f t="shared" si="6"/>
      </c>
      <c r="AQ78" s="1221">
        <f t="shared" si="3"/>
      </c>
      <c r="AR78" s="1221">
        <f t="shared" si="3"/>
      </c>
    </row>
    <row r="79" spans="1:44" s="1168" customFormat="1" ht="15.75">
      <c r="A79" s="1530" t="s">
        <v>81</v>
      </c>
      <c r="B79" s="1542" t="s">
        <v>91</v>
      </c>
      <c r="C79" s="1602"/>
      <c r="D79" s="1021"/>
      <c r="E79" s="1021"/>
      <c r="F79" s="1698"/>
      <c r="G79" s="1701">
        <v>12.5</v>
      </c>
      <c r="H79" s="1708">
        <f t="shared" si="5"/>
        <v>375</v>
      </c>
      <c r="I79" s="1600"/>
      <c r="J79" s="1023"/>
      <c r="K79" s="1024"/>
      <c r="L79" s="1024"/>
      <c r="M79" s="1025"/>
      <c r="N79" s="1018"/>
      <c r="O79" s="1072"/>
      <c r="P79" s="1197"/>
      <c r="Q79" s="1047"/>
      <c r="R79" s="1043"/>
      <c r="S79" s="1198"/>
      <c r="T79" s="1178"/>
      <c r="U79" s="1179"/>
      <c r="V79" s="1180"/>
      <c r="W79" s="1178"/>
      <c r="X79" s="1179"/>
      <c r="Y79" s="1180"/>
      <c r="Z79" s="1172"/>
      <c r="AA79" s="1172"/>
      <c r="AB79" s="1172"/>
      <c r="AM79" s="1214">
        <f t="shared" si="7"/>
      </c>
      <c r="AN79" s="1214">
        <f t="shared" si="7"/>
      </c>
      <c r="AO79" s="1214" t="s">
        <v>257</v>
      </c>
      <c r="AP79" s="1214" t="s">
        <v>257</v>
      </c>
      <c r="AQ79" s="1214">
        <f t="shared" si="3"/>
      </c>
      <c r="AR79" s="1214">
        <f t="shared" si="3"/>
      </c>
    </row>
    <row r="80" spans="1:44" s="1168" customFormat="1" ht="15.75">
      <c r="A80" s="1530"/>
      <c r="B80" s="1542" t="s">
        <v>70</v>
      </c>
      <c r="C80" s="1602"/>
      <c r="D80" s="1021"/>
      <c r="E80" s="1021"/>
      <c r="F80" s="1698"/>
      <c r="G80" s="1701">
        <v>6</v>
      </c>
      <c r="H80" s="1708">
        <f t="shared" si="5"/>
        <v>180</v>
      </c>
      <c r="I80" s="1600"/>
      <c r="J80" s="1023"/>
      <c r="K80" s="1024"/>
      <c r="L80" s="1024"/>
      <c r="M80" s="1025"/>
      <c r="N80" s="1018"/>
      <c r="O80" s="1072"/>
      <c r="P80" s="1197"/>
      <c r="Q80" s="1047"/>
      <c r="R80" s="1043"/>
      <c r="S80" s="1198"/>
      <c r="T80" s="1181"/>
      <c r="U80" s="1182"/>
      <c r="V80" s="1183"/>
      <c r="W80" s="1181"/>
      <c r="X80" s="1182"/>
      <c r="Y80" s="1183"/>
      <c r="Z80" s="1172"/>
      <c r="AA80" s="1172"/>
      <c r="AB80" s="1172"/>
      <c r="AM80" s="1214">
        <f t="shared" si="7"/>
      </c>
      <c r="AN80" s="1214">
        <f t="shared" si="7"/>
      </c>
      <c r="AO80" s="1214">
        <f t="shared" si="7"/>
      </c>
      <c r="AP80" s="1214">
        <f t="shared" si="6"/>
      </c>
      <c r="AQ80" s="1214">
        <f t="shared" si="3"/>
      </c>
      <c r="AR80" s="1214">
        <f t="shared" si="3"/>
      </c>
    </row>
    <row r="81" spans="1:44" s="1168" customFormat="1" ht="15.75">
      <c r="A81" s="1530"/>
      <c r="B81" s="1544" t="s">
        <v>71</v>
      </c>
      <c r="C81" s="1602"/>
      <c r="D81" s="1021"/>
      <c r="E81" s="1021"/>
      <c r="F81" s="1698"/>
      <c r="G81" s="1702">
        <v>6.5</v>
      </c>
      <c r="H81" s="1573">
        <f t="shared" si="5"/>
        <v>195</v>
      </c>
      <c r="I81" s="1633">
        <f>J81+K81+L81</f>
        <v>102</v>
      </c>
      <c r="J81" s="1027">
        <v>48</v>
      </c>
      <c r="K81" s="1028">
        <v>39</v>
      </c>
      <c r="L81" s="1028">
        <v>15</v>
      </c>
      <c r="M81" s="965">
        <f>H81-I81</f>
        <v>93</v>
      </c>
      <c r="N81" s="1073"/>
      <c r="O81" s="299"/>
      <c r="P81" s="1200"/>
      <c r="Q81" s="1050"/>
      <c r="R81" s="1043"/>
      <c r="S81" s="1198"/>
      <c r="T81" s="1184"/>
      <c r="U81" s="1185"/>
      <c r="V81" s="1186"/>
      <c r="W81" s="1184"/>
      <c r="X81" s="1185"/>
      <c r="Y81" s="1186"/>
      <c r="Z81" s="1172"/>
      <c r="AA81" s="1172"/>
      <c r="AB81" s="1172"/>
      <c r="AM81" s="1214">
        <f t="shared" si="7"/>
      </c>
      <c r="AN81" s="1214">
        <f t="shared" si="7"/>
      </c>
      <c r="AO81" s="1214">
        <f t="shared" si="7"/>
      </c>
      <c r="AP81" s="1214">
        <f t="shared" si="6"/>
      </c>
      <c r="AQ81" s="1214">
        <f t="shared" si="3"/>
      </c>
      <c r="AR81" s="1214">
        <f t="shared" si="3"/>
      </c>
    </row>
    <row r="82" spans="1:44" s="1443" customFormat="1" ht="15.75">
      <c r="A82" s="1676"/>
      <c r="B82" s="1686" t="s">
        <v>71</v>
      </c>
      <c r="C82" s="1680"/>
      <c r="D82" s="116" t="s">
        <v>240</v>
      </c>
      <c r="E82" s="116"/>
      <c r="F82" s="81"/>
      <c r="G82" s="1701">
        <v>2</v>
      </c>
      <c r="H82" s="1709">
        <f>G82*30</f>
        <v>60</v>
      </c>
      <c r="I82" s="1704">
        <v>27</v>
      </c>
      <c r="J82" s="115">
        <v>18</v>
      </c>
      <c r="K82" s="116">
        <v>9</v>
      </c>
      <c r="L82" s="116"/>
      <c r="M82" s="317">
        <f>H82-I82</f>
        <v>33</v>
      </c>
      <c r="N82" s="111"/>
      <c r="O82" s="1461"/>
      <c r="P82" s="401">
        <v>3</v>
      </c>
      <c r="Q82" s="366"/>
      <c r="R82" s="372"/>
      <c r="S82" s="1439"/>
      <c r="T82" s="1462"/>
      <c r="U82" s="1463"/>
      <c r="V82" s="1464"/>
      <c r="W82" s="1462"/>
      <c r="X82" s="1463"/>
      <c r="Y82" s="1464"/>
      <c r="Z82" s="1442"/>
      <c r="AA82" s="1442"/>
      <c r="AB82" s="1442"/>
      <c r="AI82" s="1443" t="s">
        <v>248</v>
      </c>
      <c r="AM82" s="1221">
        <f t="shared" si="7"/>
      </c>
      <c r="AN82" s="1221">
        <f t="shared" si="7"/>
      </c>
      <c r="AO82" s="1221" t="str">
        <f t="shared" si="7"/>
        <v>так</v>
      </c>
      <c r="AP82" s="1221">
        <f t="shared" si="6"/>
      </c>
      <c r="AQ82" s="1221">
        <f t="shared" si="3"/>
      </c>
      <c r="AR82" s="1221">
        <f t="shared" si="3"/>
      </c>
    </row>
    <row r="83" spans="1:44" s="1443" customFormat="1" ht="15.75">
      <c r="A83" s="1676"/>
      <c r="B83" s="1686" t="s">
        <v>71</v>
      </c>
      <c r="C83" s="1680">
        <v>3</v>
      </c>
      <c r="D83" s="116"/>
      <c r="E83" s="116"/>
      <c r="F83" s="1695"/>
      <c r="G83" s="1701">
        <v>3</v>
      </c>
      <c r="H83" s="1709">
        <f>G83*30</f>
        <v>90</v>
      </c>
      <c r="I83" s="1704">
        <v>60</v>
      </c>
      <c r="J83" s="115">
        <v>30</v>
      </c>
      <c r="K83" s="116">
        <v>30</v>
      </c>
      <c r="L83" s="116"/>
      <c r="M83" s="317">
        <f>H83-I83</f>
        <v>30</v>
      </c>
      <c r="N83" s="111"/>
      <c r="O83" s="1461"/>
      <c r="P83" s="401"/>
      <c r="Q83" s="402">
        <v>4</v>
      </c>
      <c r="R83" s="372"/>
      <c r="S83" s="1439"/>
      <c r="T83" s="1462"/>
      <c r="U83" s="1463"/>
      <c r="V83" s="1464"/>
      <c r="W83" s="1462"/>
      <c r="X83" s="1463"/>
      <c r="Y83" s="1464"/>
      <c r="Z83" s="1442"/>
      <c r="AA83" s="1442"/>
      <c r="AB83" s="1442"/>
      <c r="AM83" s="1221">
        <f t="shared" si="7"/>
      </c>
      <c r="AN83" s="1221">
        <f t="shared" si="7"/>
      </c>
      <c r="AO83" s="1221">
        <f t="shared" si="7"/>
      </c>
      <c r="AP83" s="1221" t="str">
        <f t="shared" si="6"/>
        <v>так</v>
      </c>
      <c r="AQ83" s="1221">
        <f t="shared" si="3"/>
      </c>
      <c r="AR83" s="1221">
        <f t="shared" si="3"/>
      </c>
    </row>
    <row r="84" spans="1:44" s="1443" customFormat="1" ht="16.5" thickBot="1">
      <c r="A84" s="1676"/>
      <c r="B84" s="1686" t="s">
        <v>92</v>
      </c>
      <c r="C84" s="1680"/>
      <c r="D84" s="116"/>
      <c r="E84" s="116"/>
      <c r="F84" s="1695">
        <v>3</v>
      </c>
      <c r="G84" s="1701">
        <v>1.5</v>
      </c>
      <c r="H84" s="1709">
        <f aca="true" t="shared" si="8" ref="H84:H89">G84*30</f>
        <v>45</v>
      </c>
      <c r="I84" s="1704">
        <v>15</v>
      </c>
      <c r="J84" s="115"/>
      <c r="K84" s="116"/>
      <c r="L84" s="116">
        <v>15</v>
      </c>
      <c r="M84" s="317">
        <f>H84-I84</f>
        <v>30</v>
      </c>
      <c r="N84" s="111"/>
      <c r="O84" s="1461"/>
      <c r="P84" s="401"/>
      <c r="Q84" s="402">
        <v>1</v>
      </c>
      <c r="R84" s="372"/>
      <c r="S84" s="1439"/>
      <c r="T84" s="1465"/>
      <c r="U84" s="1466"/>
      <c r="V84" s="1467"/>
      <c r="W84" s="1465"/>
      <c r="X84" s="1466"/>
      <c r="Y84" s="1467"/>
      <c r="Z84" s="1442"/>
      <c r="AA84" s="1442"/>
      <c r="AB84" s="1442"/>
      <c r="AM84" s="1221">
        <f t="shared" si="7"/>
      </c>
      <c r="AN84" s="1221">
        <f t="shared" si="7"/>
      </c>
      <c r="AO84" s="1221">
        <f t="shared" si="7"/>
      </c>
      <c r="AP84" s="1221" t="str">
        <f t="shared" si="6"/>
        <v>так</v>
      </c>
      <c r="AQ84" s="1221">
        <f t="shared" si="3"/>
      </c>
      <c r="AR84" s="1221">
        <f t="shared" si="3"/>
      </c>
    </row>
    <row r="85" spans="1:44" s="1443" customFormat="1" ht="15.75">
      <c r="A85" s="1676" t="s">
        <v>36</v>
      </c>
      <c r="B85" s="1686" t="s">
        <v>94</v>
      </c>
      <c r="C85" s="1680"/>
      <c r="D85" s="116"/>
      <c r="E85" s="116"/>
      <c r="F85" s="1695"/>
      <c r="G85" s="1701">
        <v>10.5</v>
      </c>
      <c r="H85" s="1709">
        <f t="shared" si="8"/>
        <v>315</v>
      </c>
      <c r="I85" s="1704"/>
      <c r="J85" s="115"/>
      <c r="K85" s="116"/>
      <c r="L85" s="116"/>
      <c r="M85" s="317"/>
      <c r="N85" s="111"/>
      <c r="O85" s="1437"/>
      <c r="P85" s="1438"/>
      <c r="Q85" s="371"/>
      <c r="R85" s="372"/>
      <c r="S85" s="1439"/>
      <c r="Z85" s="1442"/>
      <c r="AA85" s="1442"/>
      <c r="AB85" s="1442"/>
      <c r="AM85" s="1221">
        <f t="shared" si="7"/>
      </c>
      <c r="AN85" s="1221">
        <f t="shared" si="7"/>
      </c>
      <c r="AO85" s="1221">
        <f t="shared" si="7"/>
      </c>
      <c r="AP85" s="1221" t="s">
        <v>257</v>
      </c>
      <c r="AQ85" s="1221">
        <f aca="true" t="shared" si="9" ref="AQ85:AR145">IF(R85&lt;&gt;0,"так","")</f>
      </c>
      <c r="AR85" s="1221">
        <f t="shared" si="9"/>
      </c>
    </row>
    <row r="86" spans="1:44" s="1443" customFormat="1" ht="15.75">
      <c r="A86" s="1676"/>
      <c r="B86" s="1686" t="s">
        <v>70</v>
      </c>
      <c r="C86" s="1680"/>
      <c r="D86" s="116"/>
      <c r="E86" s="116"/>
      <c r="F86" s="1695"/>
      <c r="G86" s="1701">
        <v>5.5</v>
      </c>
      <c r="H86" s="1709">
        <f t="shared" si="8"/>
        <v>165</v>
      </c>
      <c r="I86" s="1704"/>
      <c r="J86" s="115"/>
      <c r="K86" s="116"/>
      <c r="L86" s="116"/>
      <c r="M86" s="317"/>
      <c r="N86" s="111"/>
      <c r="O86" s="1437"/>
      <c r="P86" s="1438"/>
      <c r="Q86" s="371"/>
      <c r="R86" s="372"/>
      <c r="S86" s="1439"/>
      <c r="Z86" s="1442"/>
      <c r="AA86" s="1442"/>
      <c r="AB86" s="1442"/>
      <c r="AM86" s="1221">
        <f t="shared" si="7"/>
      </c>
      <c r="AN86" s="1221">
        <f t="shared" si="7"/>
      </c>
      <c r="AO86" s="1221">
        <f t="shared" si="7"/>
      </c>
      <c r="AP86" s="1221">
        <f t="shared" si="6"/>
      </c>
      <c r="AQ86" s="1221">
        <f t="shared" si="9"/>
      </c>
      <c r="AR86" s="1221">
        <f t="shared" si="9"/>
      </c>
    </row>
    <row r="87" spans="1:44" s="1443" customFormat="1" ht="15.75">
      <c r="A87" s="1676"/>
      <c r="B87" s="1689" t="s">
        <v>71</v>
      </c>
      <c r="C87" s="1682"/>
      <c r="D87" s="110"/>
      <c r="E87" s="110"/>
      <c r="F87" s="1699"/>
      <c r="G87" s="1702">
        <v>5</v>
      </c>
      <c r="H87" s="1711">
        <f t="shared" si="8"/>
        <v>150</v>
      </c>
      <c r="I87" s="1705">
        <v>70</v>
      </c>
      <c r="J87" s="109">
        <v>30</v>
      </c>
      <c r="K87" s="110">
        <v>30</v>
      </c>
      <c r="L87" s="110">
        <v>10</v>
      </c>
      <c r="M87" s="316">
        <f>H87-I87</f>
        <v>80</v>
      </c>
      <c r="N87" s="325"/>
      <c r="O87" s="66"/>
      <c r="P87" s="1454"/>
      <c r="Q87" s="404"/>
      <c r="R87" s="1455"/>
      <c r="S87" s="1439"/>
      <c r="Z87" s="1442"/>
      <c r="AA87" s="1442"/>
      <c r="AB87" s="1442"/>
      <c r="AM87" s="1221">
        <f t="shared" si="7"/>
      </c>
      <c r="AN87" s="1221">
        <f t="shared" si="7"/>
      </c>
      <c r="AO87" s="1221">
        <f t="shared" si="7"/>
      </c>
      <c r="AP87" s="1221">
        <f t="shared" si="6"/>
      </c>
      <c r="AQ87" s="1221">
        <f t="shared" si="9"/>
      </c>
      <c r="AR87" s="1221">
        <f t="shared" si="9"/>
      </c>
    </row>
    <row r="88" spans="1:44" s="1443" customFormat="1" ht="15.75">
      <c r="A88" s="1677"/>
      <c r="B88" s="1690" t="s">
        <v>71</v>
      </c>
      <c r="C88" s="1680">
        <v>3</v>
      </c>
      <c r="D88" s="116"/>
      <c r="E88" s="116"/>
      <c r="F88" s="1695"/>
      <c r="G88" s="1701">
        <v>4</v>
      </c>
      <c r="H88" s="1709">
        <f t="shared" si="8"/>
        <v>120</v>
      </c>
      <c r="I88" s="1704">
        <v>60</v>
      </c>
      <c r="J88" s="115">
        <v>30</v>
      </c>
      <c r="K88" s="116">
        <v>30</v>
      </c>
      <c r="L88" s="116"/>
      <c r="M88" s="317">
        <f>H88-I88</f>
        <v>60</v>
      </c>
      <c r="N88" s="111"/>
      <c r="O88" s="1437"/>
      <c r="P88" s="1438"/>
      <c r="Q88" s="402">
        <v>4</v>
      </c>
      <c r="R88" s="367"/>
      <c r="S88" s="1468"/>
      <c r="T88" s="1469"/>
      <c r="U88" s="1469"/>
      <c r="V88" s="1469"/>
      <c r="W88" s="1469"/>
      <c r="X88" s="1469"/>
      <c r="Y88" s="1469"/>
      <c r="Z88" s="1442"/>
      <c r="AA88" s="1442"/>
      <c r="AB88" s="1442"/>
      <c r="AM88" s="1221">
        <f t="shared" si="7"/>
      </c>
      <c r="AN88" s="1221">
        <f t="shared" si="7"/>
      </c>
      <c r="AO88" s="1221">
        <f t="shared" si="7"/>
      </c>
      <c r="AP88" s="1221" t="str">
        <f t="shared" si="6"/>
        <v>так</v>
      </c>
      <c r="AQ88" s="1221">
        <f t="shared" si="9"/>
      </c>
      <c r="AR88" s="1221">
        <f t="shared" si="9"/>
      </c>
    </row>
    <row r="89" spans="1:44" s="1443" customFormat="1" ht="16.5" thickBot="1">
      <c r="A89" s="1678"/>
      <c r="B89" s="1691" t="s">
        <v>95</v>
      </c>
      <c r="C89" s="1683"/>
      <c r="D89" s="1470"/>
      <c r="E89" s="1470"/>
      <c r="F89" s="1700" t="s">
        <v>241</v>
      </c>
      <c r="G89" s="1703">
        <v>1</v>
      </c>
      <c r="H89" s="1712">
        <f t="shared" si="8"/>
        <v>30</v>
      </c>
      <c r="I89" s="1706">
        <v>10</v>
      </c>
      <c r="J89" s="673"/>
      <c r="K89" s="674"/>
      <c r="L89" s="674">
        <v>10</v>
      </c>
      <c r="M89" s="318">
        <f>H89-I89</f>
        <v>20</v>
      </c>
      <c r="N89" s="346"/>
      <c r="O89" s="1471"/>
      <c r="P89" s="1472"/>
      <c r="Q89" s="1473"/>
      <c r="R89" s="1474">
        <v>1</v>
      </c>
      <c r="S89" s="1475"/>
      <c r="T89" s="1469"/>
      <c r="U89" s="1469"/>
      <c r="V89" s="1469"/>
      <c r="W89" s="1469"/>
      <c r="X89" s="1469"/>
      <c r="Y89" s="1469"/>
      <c r="Z89" s="1442"/>
      <c r="AA89" s="1442"/>
      <c r="AB89" s="1442"/>
      <c r="AM89" s="1221">
        <f t="shared" si="7"/>
      </c>
      <c r="AN89" s="1221">
        <f t="shared" si="7"/>
      </c>
      <c r="AO89" s="1221">
        <f t="shared" si="7"/>
      </c>
      <c r="AP89" s="1221">
        <f t="shared" si="6"/>
      </c>
      <c r="AQ89" s="1221" t="str">
        <f t="shared" si="9"/>
        <v>так</v>
      </c>
      <c r="AR89" s="1221">
        <f t="shared" si="9"/>
      </c>
    </row>
    <row r="90" spans="1:44" s="906" customFormat="1" ht="16.5" thickBot="1">
      <c r="A90" s="3358" t="s">
        <v>123</v>
      </c>
      <c r="B90" s="3358"/>
      <c r="C90" s="1088"/>
      <c r="D90" s="1089"/>
      <c r="E90" s="1089"/>
      <c r="F90" s="1090"/>
      <c r="G90" s="447">
        <f>G66+G71+G74+G79+G85</f>
        <v>50</v>
      </c>
      <c r="H90" s="1091">
        <f>G90*30</f>
        <v>1500</v>
      </c>
      <c r="I90" s="1092"/>
      <c r="J90" s="1092"/>
      <c r="K90" s="1088"/>
      <c r="L90" s="1088"/>
      <c r="M90" s="1093"/>
      <c r="N90" s="1094"/>
      <c r="O90" s="1094"/>
      <c r="P90" s="1094"/>
      <c r="Q90" s="1094"/>
      <c r="R90" s="1094"/>
      <c r="S90" s="1094"/>
      <c r="T90" s="1083"/>
      <c r="U90" s="1083"/>
      <c r="V90" s="1083"/>
      <c r="W90" s="1083"/>
      <c r="X90" s="1083"/>
      <c r="Y90" s="1083"/>
      <c r="AM90" s="1214"/>
      <c r="AN90" s="1214"/>
      <c r="AO90" s="1214"/>
      <c r="AP90" s="1214"/>
      <c r="AQ90" s="1214"/>
      <c r="AR90" s="1214">
        <f t="shared" si="9"/>
      </c>
    </row>
    <row r="91" spans="1:44" s="906" customFormat="1" ht="18.75" customHeight="1" thickBot="1">
      <c r="A91" s="3330" t="s">
        <v>272</v>
      </c>
      <c r="B91" s="3330"/>
      <c r="C91" s="1095"/>
      <c r="D91" s="1095"/>
      <c r="E91" s="1095"/>
      <c r="F91" s="1095"/>
      <c r="G91" s="1096">
        <f>G67+G72+G75+G80+G86</f>
        <v>25</v>
      </c>
      <c r="H91" s="1097">
        <f>G91*30</f>
        <v>750</v>
      </c>
      <c r="I91" s="1097"/>
      <c r="J91" s="1097"/>
      <c r="K91" s="1097"/>
      <c r="L91" s="1097"/>
      <c r="M91" s="1097"/>
      <c r="N91" s="1098"/>
      <c r="O91" s="1098"/>
      <c r="P91" s="1098"/>
      <c r="Q91" s="1098"/>
      <c r="R91" s="1098"/>
      <c r="S91" s="1098"/>
      <c r="T91" s="1083"/>
      <c r="U91" s="1083"/>
      <c r="V91" s="1083"/>
      <c r="W91" s="1083"/>
      <c r="X91" s="1083"/>
      <c r="Y91" s="1083"/>
      <c r="AM91" s="1214">
        <f t="shared" si="7"/>
      </c>
      <c r="AN91" s="1214">
        <f t="shared" si="7"/>
      </c>
      <c r="AO91" s="1214">
        <f t="shared" si="7"/>
      </c>
      <c r="AP91" s="1214">
        <f t="shared" si="6"/>
      </c>
      <c r="AQ91" s="1214">
        <f t="shared" si="9"/>
      </c>
      <c r="AR91" s="1214">
        <f t="shared" si="9"/>
      </c>
    </row>
    <row r="92" spans="3:44" s="906" customFormat="1" ht="19.5" customHeight="1" thickBot="1">
      <c r="C92" s="1099"/>
      <c r="D92" s="1099"/>
      <c r="E92" s="1099"/>
      <c r="F92" s="1099"/>
      <c r="G92" s="1100">
        <f>G68+G73+G76+G81+G87</f>
        <v>25</v>
      </c>
      <c r="H92" s="1100">
        <f>G92*30</f>
        <v>750</v>
      </c>
      <c r="I92" s="1832">
        <f>I68+I73+I76+I81+I87</f>
        <v>415</v>
      </c>
      <c r="J92" s="1833">
        <f>J68+J73+J76+J81+J87</f>
        <v>210</v>
      </c>
      <c r="K92" s="1833">
        <f>K68+K73+K76+K81+K87</f>
        <v>153</v>
      </c>
      <c r="L92" s="1833">
        <f>L68+L76+L81+L87</f>
        <v>52</v>
      </c>
      <c r="M92" s="1833">
        <f>H92-I92</f>
        <v>335</v>
      </c>
      <c r="N92" s="1833">
        <f>SUM(N67:N91)</f>
        <v>6</v>
      </c>
      <c r="O92" s="1833">
        <f>SUM(O66:O91)</f>
        <v>11</v>
      </c>
      <c r="P92" s="1834">
        <f>SUM(P66:P91)</f>
        <v>5</v>
      </c>
      <c r="Q92" s="1835">
        <f>SUM(Q66:Q91)</f>
        <v>9</v>
      </c>
      <c r="R92" s="1833">
        <f>SUM(R66:R91)</f>
        <v>5</v>
      </c>
      <c r="S92" s="1833"/>
      <c r="T92" s="1083"/>
      <c r="U92" s="1083"/>
      <c r="V92" s="1083"/>
      <c r="W92" s="1083"/>
      <c r="X92" s="1083"/>
      <c r="Y92" s="1083"/>
      <c r="AM92" s="1214" t="str">
        <f t="shared" si="7"/>
        <v>так</v>
      </c>
      <c r="AN92" s="1214" t="str">
        <f t="shared" si="7"/>
        <v>так</v>
      </c>
      <c r="AO92" s="1214" t="str">
        <f t="shared" si="7"/>
        <v>так</v>
      </c>
      <c r="AP92" s="1214" t="str">
        <f t="shared" si="6"/>
        <v>так</v>
      </c>
      <c r="AQ92" s="1214" t="str">
        <f t="shared" si="9"/>
        <v>так</v>
      </c>
      <c r="AR92" s="1214">
        <f t="shared" si="9"/>
      </c>
    </row>
    <row r="93" spans="1:44" s="28" customFormat="1" ht="19.5" thickBot="1">
      <c r="A93" s="3363" t="s">
        <v>275</v>
      </c>
      <c r="B93" s="3364"/>
      <c r="C93" s="3364"/>
      <c r="D93" s="3364"/>
      <c r="E93" s="3364"/>
      <c r="F93" s="3364"/>
      <c r="G93" s="3364"/>
      <c r="H93" s="3365"/>
      <c r="I93" s="3364"/>
      <c r="J93" s="3364"/>
      <c r="K93" s="3364"/>
      <c r="L93" s="3364"/>
      <c r="M93" s="3364"/>
      <c r="N93" s="3364"/>
      <c r="O93" s="3364"/>
      <c r="P93" s="3364"/>
      <c r="Q93" s="3364"/>
      <c r="R93" s="3364"/>
      <c r="S93" s="3366"/>
      <c r="T93" s="199"/>
      <c r="U93" s="199"/>
      <c r="V93" s="199"/>
      <c r="W93" s="199"/>
      <c r="X93" s="199"/>
      <c r="Y93" s="199"/>
      <c r="AM93" s="1221"/>
      <c r="AN93" s="1221"/>
      <c r="AO93" s="1221"/>
      <c r="AP93" s="1221"/>
      <c r="AQ93" s="1221"/>
      <c r="AR93" s="1221"/>
    </row>
    <row r="94" spans="1:44" s="203" customFormat="1" ht="15.75">
      <c r="A94" s="1715" t="s">
        <v>72</v>
      </c>
      <c r="B94" s="1719" t="s">
        <v>97</v>
      </c>
      <c r="C94" s="334"/>
      <c r="D94" s="200"/>
      <c r="E94" s="200"/>
      <c r="F94" s="1723"/>
      <c r="G94" s="1726">
        <v>5</v>
      </c>
      <c r="H94" s="1729">
        <f aca="true" t="shared" si="10" ref="H94:H100">G94*30</f>
        <v>150</v>
      </c>
      <c r="I94" s="334"/>
      <c r="J94" s="200"/>
      <c r="K94" s="200"/>
      <c r="L94" s="200"/>
      <c r="M94" s="530"/>
      <c r="N94" s="334"/>
      <c r="O94" s="200"/>
      <c r="P94" s="531"/>
      <c r="Q94" s="213"/>
      <c r="R94" s="214"/>
      <c r="S94" s="214"/>
      <c r="T94" s="199"/>
      <c r="U94" s="199"/>
      <c r="V94" s="199"/>
      <c r="W94" s="199"/>
      <c r="X94" s="199"/>
      <c r="Y94" s="199"/>
      <c r="AA94" s="28" t="s">
        <v>49</v>
      </c>
      <c r="AB94" s="775" t="e">
        <f>AB11+AB32+AB68+AB129</f>
        <v>#REF!</v>
      </c>
      <c r="AM94" s="1214">
        <f aca="true" t="shared" si="11" ref="AM94:AR94">IF(N94&lt;&gt;0,"так","")</f>
      </c>
      <c r="AN94" s="1214">
        <f t="shared" si="11"/>
      </c>
      <c r="AO94" s="1214">
        <f t="shared" si="11"/>
      </c>
      <c r="AP94" s="1214">
        <f t="shared" si="11"/>
      </c>
      <c r="AQ94" s="1214">
        <f t="shared" si="11"/>
      </c>
      <c r="AR94" s="1214">
        <f t="shared" si="11"/>
      </c>
    </row>
    <row r="95" spans="1:44" s="28" customFormat="1" ht="15.75">
      <c r="A95" s="1716" t="s">
        <v>59</v>
      </c>
      <c r="B95" s="1720" t="s">
        <v>98</v>
      </c>
      <c r="C95" s="335"/>
      <c r="D95" s="204"/>
      <c r="E95" s="204"/>
      <c r="F95" s="337"/>
      <c r="G95" s="1727">
        <v>11</v>
      </c>
      <c r="H95" s="1728">
        <f t="shared" si="10"/>
        <v>330</v>
      </c>
      <c r="I95" s="335"/>
      <c r="J95" s="204"/>
      <c r="K95" s="204"/>
      <c r="L95" s="204"/>
      <c r="M95" s="337"/>
      <c r="N95" s="335"/>
      <c r="O95" s="204"/>
      <c r="P95" s="362"/>
      <c r="Q95" s="361"/>
      <c r="R95" s="202"/>
      <c r="S95" s="202"/>
      <c r="T95" s="199"/>
      <c r="U95" s="199"/>
      <c r="V95" s="199"/>
      <c r="W95" s="199"/>
      <c r="X95" s="199"/>
      <c r="Y95" s="199"/>
      <c r="AA95" s="28" t="s">
        <v>50</v>
      </c>
      <c r="AB95" s="775">
        <f>AB12+AB33+AB69+AB130+G99+G102</f>
        <v>64</v>
      </c>
      <c r="AM95" s="1214"/>
      <c r="AN95" s="1214">
        <f>IF(O95&lt;&gt;0,"так","")</f>
      </c>
      <c r="AO95" s="1221"/>
      <c r="AP95" s="1221"/>
      <c r="AQ95" s="1221"/>
      <c r="AR95" s="1221"/>
    </row>
    <row r="96" spans="1:44" s="28" customFormat="1" ht="15.75">
      <c r="A96" s="1717" t="s">
        <v>61</v>
      </c>
      <c r="B96" s="1721" t="s">
        <v>99</v>
      </c>
      <c r="C96" s="1713"/>
      <c r="D96" s="1499" t="s">
        <v>242</v>
      </c>
      <c r="E96" s="1499"/>
      <c r="F96" s="1724"/>
      <c r="G96" s="1853">
        <v>3</v>
      </c>
      <c r="H96" s="1728">
        <f t="shared" si="10"/>
        <v>90</v>
      </c>
      <c r="I96" s="1500"/>
      <c r="J96" s="1157"/>
      <c r="K96" s="1157"/>
      <c r="L96" s="1157"/>
      <c r="M96" s="1501"/>
      <c r="N96" s="1502"/>
      <c r="O96" s="1157" t="s">
        <v>96</v>
      </c>
      <c r="P96" s="363"/>
      <c r="Q96" s="361"/>
      <c r="R96" s="202"/>
      <c r="S96" s="202"/>
      <c r="T96" s="199"/>
      <c r="U96" s="199"/>
      <c r="V96" s="199"/>
      <c r="W96" s="199"/>
      <c r="X96" s="199"/>
      <c r="Y96" s="199"/>
      <c r="AM96" s="1221"/>
      <c r="AN96" s="1221"/>
      <c r="AO96" s="1221"/>
      <c r="AP96" s="1221"/>
      <c r="AQ96" s="1221"/>
      <c r="AR96" s="1221"/>
    </row>
    <row r="97" spans="1:44" s="28" customFormat="1" ht="16.5" thickBot="1">
      <c r="A97" s="1718" t="s">
        <v>81</v>
      </c>
      <c r="B97" s="1722" t="s">
        <v>33</v>
      </c>
      <c r="C97" s="1714"/>
      <c r="D97" s="1503" t="s">
        <v>242</v>
      </c>
      <c r="E97" s="1503"/>
      <c r="F97" s="1725"/>
      <c r="G97" s="1854">
        <v>4</v>
      </c>
      <c r="H97" s="1836">
        <f t="shared" si="10"/>
        <v>120</v>
      </c>
      <c r="I97" s="1504"/>
      <c r="J97" s="1505"/>
      <c r="K97" s="1505"/>
      <c r="L97" s="1505"/>
      <c r="M97" s="1506"/>
      <c r="N97" s="1507"/>
      <c r="O97" s="1505" t="s">
        <v>96</v>
      </c>
      <c r="P97" s="492"/>
      <c r="Q97" s="493"/>
      <c r="R97" s="494"/>
      <c r="S97" s="494"/>
      <c r="T97" s="199"/>
      <c r="U97" s="199"/>
      <c r="V97" s="199"/>
      <c r="W97" s="199"/>
      <c r="X97" s="199"/>
      <c r="Y97" s="199"/>
      <c r="AM97" s="1221">
        <f>IF(N97&lt;&gt;0,"так","")</f>
      </c>
      <c r="AN97" s="1221"/>
      <c r="AO97" s="1221"/>
      <c r="AP97" s="1221"/>
      <c r="AQ97" s="1221"/>
      <c r="AR97" s="1221"/>
    </row>
    <row r="98" spans="1:44" s="28" customFormat="1" ht="16.5" thickBot="1">
      <c r="A98" s="3367" t="s">
        <v>123</v>
      </c>
      <c r="B98" s="3367"/>
      <c r="C98" s="1508"/>
      <c r="D98" s="1508"/>
      <c r="E98" s="1508"/>
      <c r="F98" s="1508"/>
      <c r="G98" s="1509">
        <f>G94+G95+G96+G97</f>
        <v>23</v>
      </c>
      <c r="H98" s="1837">
        <f t="shared" si="10"/>
        <v>690</v>
      </c>
      <c r="I98" s="1510"/>
      <c r="J98" s="1511"/>
      <c r="K98" s="1511"/>
      <c r="L98" s="1511"/>
      <c r="M98" s="1511"/>
      <c r="N98" s="1511"/>
      <c r="O98" s="1511"/>
      <c r="P98" s="500"/>
      <c r="Q98" s="501"/>
      <c r="R98" s="501"/>
      <c r="S98" s="501"/>
      <c r="T98" s="199"/>
      <c r="U98" s="199"/>
      <c r="V98" s="199"/>
      <c r="W98" s="199"/>
      <c r="X98" s="199"/>
      <c r="Y98" s="199"/>
      <c r="AM98" s="1221">
        <f>IF(N98&lt;&gt;0,"так","")</f>
      </c>
      <c r="AN98" s="1221"/>
      <c r="AO98" s="1221"/>
      <c r="AP98" s="1221"/>
      <c r="AQ98" s="1221"/>
      <c r="AR98" s="1221"/>
    </row>
    <row r="99" spans="1:44" s="28" customFormat="1" ht="16.5" thickBot="1">
      <c r="A99" s="3330" t="s">
        <v>272</v>
      </c>
      <c r="B99" s="3330"/>
      <c r="C99" s="1512"/>
      <c r="D99" s="1512"/>
      <c r="E99" s="1512"/>
      <c r="F99" s="1512"/>
      <c r="G99" s="1513">
        <f>G94+G95</f>
        <v>16</v>
      </c>
      <c r="H99" s="1512">
        <f t="shared" si="10"/>
        <v>480</v>
      </c>
      <c r="I99" s="1514"/>
      <c r="J99" s="1515"/>
      <c r="K99" s="1515"/>
      <c r="L99" s="1515"/>
      <c r="M99" s="1515"/>
      <c r="N99" s="1515"/>
      <c r="O99" s="1515"/>
      <c r="P99" s="506"/>
      <c r="Q99" s="507"/>
      <c r="R99" s="507"/>
      <c r="S99" s="507"/>
      <c r="T99" s="199"/>
      <c r="U99" s="199"/>
      <c r="V99" s="199"/>
      <c r="W99" s="199"/>
      <c r="X99" s="199"/>
      <c r="Y99" s="199"/>
      <c r="AM99" s="1221"/>
      <c r="AN99" s="1221"/>
      <c r="AO99" s="1221"/>
      <c r="AP99" s="1221"/>
      <c r="AQ99" s="1221"/>
      <c r="AR99" s="1221"/>
    </row>
    <row r="100" spans="1:44" s="28" customFormat="1" ht="18.75" thickBot="1">
      <c r="A100" s="3369" t="s">
        <v>273</v>
      </c>
      <c r="B100" s="3370"/>
      <c r="C100" s="1516"/>
      <c r="D100" s="1516"/>
      <c r="E100" s="1516"/>
      <c r="F100" s="1516"/>
      <c r="G100" s="1517">
        <f>G96+G97</f>
        <v>7</v>
      </c>
      <c r="H100" s="1512">
        <f t="shared" si="10"/>
        <v>210</v>
      </c>
      <c r="I100" s="1518"/>
      <c r="J100" s="1519"/>
      <c r="K100" s="1519"/>
      <c r="L100" s="1519"/>
      <c r="M100" s="1519"/>
      <c r="N100" s="1519"/>
      <c r="O100" s="1519"/>
      <c r="P100" s="512"/>
      <c r="Q100" s="513"/>
      <c r="R100" s="513"/>
      <c r="S100" s="513"/>
      <c r="T100" s="199"/>
      <c r="U100" s="199"/>
      <c r="V100" s="199"/>
      <c r="W100" s="199"/>
      <c r="X100" s="199"/>
      <c r="Y100" s="199"/>
      <c r="AM100" s="1221"/>
      <c r="AN100" s="1221"/>
      <c r="AO100" s="1221"/>
      <c r="AP100" s="1221"/>
      <c r="AQ100" s="1221"/>
      <c r="AR100" s="1221"/>
    </row>
    <row r="101" spans="1:44" s="28" customFormat="1" ht="19.5" thickBot="1">
      <c r="A101" s="3368" t="s">
        <v>276</v>
      </c>
      <c r="B101" s="3368"/>
      <c r="C101" s="3368"/>
      <c r="D101" s="3368"/>
      <c r="E101" s="3368"/>
      <c r="F101" s="3368"/>
      <c r="G101" s="3368"/>
      <c r="H101" s="3368"/>
      <c r="I101" s="3368"/>
      <c r="J101" s="3368"/>
      <c r="K101" s="3368"/>
      <c r="L101" s="3368"/>
      <c r="M101" s="3368"/>
      <c r="N101" s="3368"/>
      <c r="O101" s="3368"/>
      <c r="P101" s="3368"/>
      <c r="Q101" s="3368"/>
      <c r="R101" s="3368"/>
      <c r="S101" s="3368"/>
      <c r="T101" s="199"/>
      <c r="U101" s="199"/>
      <c r="V101" s="199"/>
      <c r="W101" s="199"/>
      <c r="X101" s="199"/>
      <c r="Y101" s="199"/>
      <c r="AM101" s="1221"/>
      <c r="AN101" s="1221"/>
      <c r="AO101" s="1221"/>
      <c r="AP101" s="1221"/>
      <c r="AQ101" s="1221"/>
      <c r="AR101" s="1221"/>
    </row>
    <row r="102" spans="1:44" s="28" customFormat="1" ht="16.5" thickBot="1">
      <c r="A102" s="1730" t="s">
        <v>72</v>
      </c>
      <c r="B102" s="1731" t="s">
        <v>37</v>
      </c>
      <c r="C102" s="1732"/>
      <c r="D102" s="1733"/>
      <c r="E102" s="1733"/>
      <c r="F102" s="1734" t="s">
        <v>242</v>
      </c>
      <c r="G102" s="1735">
        <v>1.5</v>
      </c>
      <c r="H102" s="1734">
        <f>30*G102</f>
        <v>45</v>
      </c>
      <c r="I102" s="1732"/>
      <c r="J102" s="1736"/>
      <c r="K102" s="1736"/>
      <c r="L102" s="1736"/>
      <c r="M102" s="1737"/>
      <c r="N102" s="1738"/>
      <c r="O102" s="1736"/>
      <c r="P102" s="1739"/>
      <c r="Q102" s="1740"/>
      <c r="R102" s="1741"/>
      <c r="S102" s="1742"/>
      <c r="T102" s="199"/>
      <c r="U102" s="199"/>
      <c r="V102" s="199"/>
      <c r="W102" s="199"/>
      <c r="X102" s="199"/>
      <c r="Y102" s="199"/>
      <c r="AM102" s="1221"/>
      <c r="AN102" s="1221"/>
      <c r="AO102" s="1221"/>
      <c r="AP102" s="1221"/>
      <c r="AQ102" s="1221"/>
      <c r="AR102" s="1221"/>
    </row>
    <row r="103" spans="1:44" s="28" customFormat="1" ht="16.5" thickBot="1">
      <c r="A103" s="3287" t="s">
        <v>151</v>
      </c>
      <c r="B103" s="3287"/>
      <c r="C103" s="626"/>
      <c r="D103" s="626"/>
      <c r="E103" s="626"/>
      <c r="F103" s="627"/>
      <c r="G103" s="447">
        <f>G98+G102</f>
        <v>24.5</v>
      </c>
      <c r="H103" s="626">
        <f>30*G103</f>
        <v>735</v>
      </c>
      <c r="I103" s="460"/>
      <c r="J103" s="460"/>
      <c r="K103" s="461"/>
      <c r="L103" s="461"/>
      <c r="M103" s="462"/>
      <c r="N103" s="626"/>
      <c r="O103" s="1520"/>
      <c r="P103" s="459"/>
      <c r="Q103" s="529"/>
      <c r="R103" s="529"/>
      <c r="S103" s="529"/>
      <c r="T103" s="25"/>
      <c r="U103" s="25"/>
      <c r="V103" s="25"/>
      <c r="W103" s="25"/>
      <c r="X103" s="25"/>
      <c r="Y103" s="25"/>
      <c r="AM103" s="1221"/>
      <c r="AN103" s="1221"/>
      <c r="AO103" s="1221"/>
      <c r="AP103" s="1221"/>
      <c r="AQ103" s="1221"/>
      <c r="AR103" s="1221"/>
    </row>
    <row r="104" spans="1:44" s="906" customFormat="1" ht="16.5" thickBot="1">
      <c r="A104" s="3371"/>
      <c r="B104" s="3372"/>
      <c r="C104" s="3372"/>
      <c r="D104" s="3372"/>
      <c r="E104" s="3372"/>
      <c r="F104" s="3372"/>
      <c r="G104" s="3372"/>
      <c r="H104" s="3372"/>
      <c r="I104" s="3372"/>
      <c r="J104" s="3372"/>
      <c r="K104" s="3372"/>
      <c r="L104" s="3372"/>
      <c r="M104" s="3372"/>
      <c r="N104" s="3372"/>
      <c r="O104" s="3372"/>
      <c r="P104" s="3372"/>
      <c r="Q104" s="3372"/>
      <c r="R104" s="3372"/>
      <c r="S104" s="3373"/>
      <c r="T104" s="1083"/>
      <c r="U104" s="1083"/>
      <c r="V104" s="1083"/>
      <c r="W104" s="1083"/>
      <c r="X104" s="1083"/>
      <c r="Y104" s="1083"/>
      <c r="AM104" s="1214">
        <f t="shared" si="7"/>
      </c>
      <c r="AN104" s="1214">
        <f t="shared" si="7"/>
      </c>
      <c r="AO104" s="1214">
        <f t="shared" si="7"/>
      </c>
      <c r="AP104" s="1214">
        <f t="shared" si="6"/>
      </c>
      <c r="AQ104" s="1214">
        <f t="shared" si="9"/>
      </c>
      <c r="AR104" s="1214">
        <f t="shared" si="9"/>
      </c>
    </row>
    <row r="105" spans="1:44" s="906" customFormat="1" ht="15.75" customHeight="1" thickBot="1">
      <c r="A105" s="3339" t="s">
        <v>170</v>
      </c>
      <c r="B105" s="3340"/>
      <c r="C105" s="3340"/>
      <c r="D105" s="3340"/>
      <c r="E105" s="3340"/>
      <c r="F105" s="3340"/>
      <c r="G105" s="3340"/>
      <c r="H105" s="3340"/>
      <c r="I105" s="3340"/>
      <c r="J105" s="3340"/>
      <c r="K105" s="3340"/>
      <c r="L105" s="3340"/>
      <c r="M105" s="3340"/>
      <c r="N105" s="3340"/>
      <c r="O105" s="3340"/>
      <c r="P105" s="3340"/>
      <c r="Q105" s="3340"/>
      <c r="R105" s="3340"/>
      <c r="S105" s="3341"/>
      <c r="T105" s="1083"/>
      <c r="U105" s="1083"/>
      <c r="V105" s="1083"/>
      <c r="W105" s="1083"/>
      <c r="X105" s="1083"/>
      <c r="Y105" s="1083"/>
      <c r="AM105" s="1214">
        <f t="shared" si="7"/>
      </c>
      <c r="AN105" s="1214">
        <f t="shared" si="7"/>
      </c>
      <c r="AO105" s="1214">
        <f t="shared" si="7"/>
      </c>
      <c r="AP105" s="1214">
        <f t="shared" si="6"/>
      </c>
      <c r="AQ105" s="1214">
        <f t="shared" si="9"/>
      </c>
      <c r="AR105" s="1214">
        <f t="shared" si="9"/>
      </c>
    </row>
    <row r="106" spans="1:44" s="906" customFormat="1" ht="26.25" customHeight="1" hidden="1" thickBot="1">
      <c r="A106" s="3342" t="s">
        <v>225</v>
      </c>
      <c r="B106" s="3343"/>
      <c r="C106" s="3343"/>
      <c r="D106" s="3343"/>
      <c r="E106" s="3343"/>
      <c r="F106" s="3343"/>
      <c r="G106" s="3343"/>
      <c r="H106" s="3343"/>
      <c r="I106" s="3343"/>
      <c r="J106" s="3343"/>
      <c r="K106" s="3343"/>
      <c r="L106" s="3343"/>
      <c r="M106" s="3343"/>
      <c r="N106" s="3343"/>
      <c r="O106" s="3343"/>
      <c r="P106" s="3343"/>
      <c r="Q106" s="3343"/>
      <c r="R106" s="3343"/>
      <c r="S106" s="3344"/>
      <c r="T106" s="1055"/>
      <c r="U106" s="1055"/>
      <c r="V106" s="1055"/>
      <c r="W106" s="1055"/>
      <c r="X106" s="1055"/>
      <c r="Y106" s="1055"/>
      <c r="AM106" s="1214">
        <f t="shared" si="7"/>
      </c>
      <c r="AN106" s="1214">
        <f t="shared" si="7"/>
      </c>
      <c r="AO106" s="1214">
        <f t="shared" si="7"/>
      </c>
      <c r="AP106" s="1214">
        <f t="shared" si="6"/>
      </c>
      <c r="AQ106" s="1214">
        <f t="shared" si="9"/>
      </c>
      <c r="AR106" s="1214">
        <f t="shared" si="9"/>
      </c>
    </row>
    <row r="107" spans="1:44" s="906" customFormat="1" ht="15.75" hidden="1">
      <c r="A107" s="1101"/>
      <c r="B107" s="1102"/>
      <c r="C107" s="1102"/>
      <c r="D107" s="1102"/>
      <c r="E107" s="1102"/>
      <c r="F107" s="1102"/>
      <c r="G107" s="1044"/>
      <c r="H107" s="928"/>
      <c r="I107" s="1103"/>
      <c r="J107" s="1103"/>
      <c r="K107" s="1103"/>
      <c r="L107" s="1103"/>
      <c r="M107" s="1104"/>
      <c r="N107" s="1102"/>
      <c r="O107" s="1103"/>
      <c r="P107" s="1105"/>
      <c r="Q107" s="1106"/>
      <c r="R107" s="1054"/>
      <c r="S107" s="1106"/>
      <c r="T107" s="1055"/>
      <c r="U107" s="1055"/>
      <c r="V107" s="1055"/>
      <c r="W107" s="1055"/>
      <c r="X107" s="1055"/>
      <c r="Y107" s="1055"/>
      <c r="AM107" s="1214">
        <f t="shared" si="7"/>
      </c>
      <c r="AN107" s="1214">
        <f t="shared" si="7"/>
      </c>
      <c r="AO107" s="1214">
        <f t="shared" si="7"/>
      </c>
      <c r="AP107" s="1214">
        <f t="shared" si="6"/>
      </c>
      <c r="AQ107" s="1214">
        <f t="shared" si="9"/>
      </c>
      <c r="AR107" s="1214">
        <f t="shared" si="9"/>
      </c>
    </row>
    <row r="108" spans="1:44" s="906" customFormat="1" ht="15.75" hidden="1">
      <c r="A108" s="1101"/>
      <c r="B108" s="1102"/>
      <c r="C108" s="1102"/>
      <c r="D108" s="1102"/>
      <c r="E108" s="1102"/>
      <c r="F108" s="1102"/>
      <c r="G108" s="1044"/>
      <c r="H108" s="949"/>
      <c r="I108" s="953"/>
      <c r="J108" s="953"/>
      <c r="K108" s="953"/>
      <c r="L108" s="953"/>
      <c r="M108" s="1107"/>
      <c r="N108" s="1108"/>
      <c r="O108" s="953"/>
      <c r="P108" s="1109"/>
      <c r="Q108" s="1110"/>
      <c r="R108" s="1056"/>
      <c r="S108" s="1110"/>
      <c r="T108" s="1055"/>
      <c r="U108" s="1055"/>
      <c r="V108" s="1055"/>
      <c r="W108" s="1055"/>
      <c r="X108" s="1055"/>
      <c r="Y108" s="1055"/>
      <c r="AM108" s="1214">
        <f t="shared" si="7"/>
      </c>
      <c r="AN108" s="1214">
        <f t="shared" si="7"/>
      </c>
      <c r="AO108" s="1214">
        <f t="shared" si="7"/>
      </c>
      <c r="AP108" s="1214">
        <f t="shared" si="6"/>
      </c>
      <c r="AQ108" s="1214">
        <f t="shared" si="9"/>
      </c>
      <c r="AR108" s="1214">
        <f t="shared" si="9"/>
      </c>
    </row>
    <row r="109" spans="1:44" s="906" customFormat="1" ht="15.75" hidden="1">
      <c r="A109" s="1111"/>
      <c r="B109" s="1108"/>
      <c r="C109" s="1102"/>
      <c r="D109" s="1102"/>
      <c r="E109" s="1102"/>
      <c r="F109" s="1102"/>
      <c r="G109" s="1044"/>
      <c r="H109" s="1044"/>
      <c r="I109" s="1102"/>
      <c r="J109" s="1102"/>
      <c r="K109" s="1102"/>
      <c r="L109" s="1102"/>
      <c r="M109" s="1104"/>
      <c r="N109" s="1102"/>
      <c r="O109" s="1102"/>
      <c r="P109" s="1105"/>
      <c r="Q109" s="1106"/>
      <c r="R109" s="1054"/>
      <c r="S109" s="1056"/>
      <c r="T109" s="1055"/>
      <c r="U109" s="1055"/>
      <c r="V109" s="1055"/>
      <c r="W109" s="1055"/>
      <c r="X109" s="1055"/>
      <c r="Y109" s="1055"/>
      <c r="AM109" s="1214">
        <f t="shared" si="7"/>
      </c>
      <c r="AN109" s="1214">
        <f t="shared" si="7"/>
      </c>
      <c r="AO109" s="1214">
        <f t="shared" si="7"/>
      </c>
      <c r="AP109" s="1214">
        <f t="shared" si="6"/>
      </c>
      <c r="AQ109" s="1214">
        <f t="shared" si="9"/>
      </c>
      <c r="AR109" s="1214">
        <f t="shared" si="9"/>
      </c>
    </row>
    <row r="110" spans="1:44" s="906" customFormat="1" ht="15.75" hidden="1">
      <c r="A110" s="1111"/>
      <c r="B110" s="1108"/>
      <c r="C110" s="1102"/>
      <c r="D110" s="1102"/>
      <c r="E110" s="1102"/>
      <c r="F110" s="1102"/>
      <c r="G110" s="1044"/>
      <c r="H110" s="1044"/>
      <c r="I110" s="1102"/>
      <c r="J110" s="1102"/>
      <c r="K110" s="1102"/>
      <c r="L110" s="1102"/>
      <c r="M110" s="1104"/>
      <c r="N110" s="1102"/>
      <c r="O110" s="1102"/>
      <c r="P110" s="1105"/>
      <c r="Q110" s="1110"/>
      <c r="R110" s="1056"/>
      <c r="S110" s="1056"/>
      <c r="T110" s="1055"/>
      <c r="U110" s="1055"/>
      <c r="V110" s="1055"/>
      <c r="W110" s="1055"/>
      <c r="X110" s="1055"/>
      <c r="Y110" s="1055"/>
      <c r="AM110" s="1214">
        <f t="shared" si="7"/>
      </c>
      <c r="AN110" s="1214">
        <f t="shared" si="7"/>
      </c>
      <c r="AO110" s="1214">
        <f t="shared" si="7"/>
      </c>
      <c r="AP110" s="1214">
        <f t="shared" si="6"/>
      </c>
      <c r="AQ110" s="1214">
        <f t="shared" si="9"/>
      </c>
      <c r="AR110" s="1214">
        <f t="shared" si="9"/>
      </c>
    </row>
    <row r="111" spans="1:44" s="906" customFormat="1" ht="16.5" hidden="1" thickBot="1">
      <c r="A111" s="1111"/>
      <c r="B111" s="1108"/>
      <c r="C111" s="1102"/>
      <c r="D111" s="1102"/>
      <c r="E111" s="1102"/>
      <c r="F111" s="1102"/>
      <c r="G111" s="1044"/>
      <c r="H111" s="1044"/>
      <c r="I111" s="1102"/>
      <c r="J111" s="1102"/>
      <c r="K111" s="1102"/>
      <c r="L111" s="1102"/>
      <c r="M111" s="1104"/>
      <c r="N111" s="1102"/>
      <c r="O111" s="1102"/>
      <c r="P111" s="1105"/>
      <c r="Q111" s="1110"/>
      <c r="R111" s="1056"/>
      <c r="S111" s="1056"/>
      <c r="T111" s="1055"/>
      <c r="U111" s="1055"/>
      <c r="V111" s="1055"/>
      <c r="W111" s="1055"/>
      <c r="X111" s="1055"/>
      <c r="Y111" s="1055"/>
      <c r="AM111" s="1214">
        <f t="shared" si="7"/>
      </c>
      <c r="AN111" s="1214">
        <f t="shared" si="7"/>
      </c>
      <c r="AO111" s="1214">
        <f t="shared" si="7"/>
      </c>
      <c r="AP111" s="1214">
        <f t="shared" si="6"/>
      </c>
      <c r="AQ111" s="1214">
        <f t="shared" si="9"/>
      </c>
      <c r="AR111" s="1214">
        <f t="shared" si="9"/>
      </c>
    </row>
    <row r="112" spans="1:44" s="906" customFormat="1" ht="24" customHeight="1" thickBot="1">
      <c r="A112" s="3345" t="s">
        <v>277</v>
      </c>
      <c r="B112" s="3346"/>
      <c r="C112" s="3346"/>
      <c r="D112" s="3346"/>
      <c r="E112" s="3346"/>
      <c r="F112" s="3346"/>
      <c r="G112" s="3346"/>
      <c r="H112" s="3346"/>
      <c r="I112" s="3346"/>
      <c r="J112" s="3346"/>
      <c r="K112" s="3346"/>
      <c r="L112" s="3346"/>
      <c r="M112" s="3346"/>
      <c r="N112" s="3346"/>
      <c r="O112" s="3346"/>
      <c r="P112" s="3346"/>
      <c r="Q112" s="3346"/>
      <c r="R112" s="3346"/>
      <c r="S112" s="3347"/>
      <c r="T112" s="1083"/>
      <c r="U112" s="1083"/>
      <c r="V112" s="1083"/>
      <c r="W112" s="1083"/>
      <c r="X112" s="1083"/>
      <c r="Y112" s="1083"/>
      <c r="AM112" s="1214">
        <f t="shared" si="7"/>
      </c>
      <c r="AN112" s="1214">
        <f t="shared" si="7"/>
      </c>
      <c r="AO112" s="1214">
        <f t="shared" si="7"/>
      </c>
      <c r="AP112" s="1214">
        <f t="shared" si="6"/>
      </c>
      <c r="AQ112" s="1214">
        <f t="shared" si="9"/>
      </c>
      <c r="AR112" s="1214">
        <f t="shared" si="9"/>
      </c>
    </row>
    <row r="113" spans="1:44" s="906" customFormat="1" ht="34.5" customHeight="1">
      <c r="A113" s="1674" t="s">
        <v>72</v>
      </c>
      <c r="B113" s="1839" t="s">
        <v>293</v>
      </c>
      <c r="C113" s="1749"/>
      <c r="D113" s="1744"/>
      <c r="E113" s="1744"/>
      <c r="F113" s="1754"/>
      <c r="G113" s="1855">
        <v>10</v>
      </c>
      <c r="H113" s="1707">
        <f aca="true" t="shared" si="12" ref="H113:H133">G113*30</f>
        <v>300</v>
      </c>
      <c r="I113" s="1762"/>
      <c r="J113" s="1745"/>
      <c r="K113" s="1746"/>
      <c r="L113" s="1746"/>
      <c r="M113" s="1765"/>
      <c r="N113" s="1749"/>
      <c r="O113" s="1743"/>
      <c r="P113" s="1577"/>
      <c r="Q113" s="1749"/>
      <c r="R113" s="1743"/>
      <c r="S113" s="1743"/>
      <c r="T113" s="1046"/>
      <c r="U113" s="1046"/>
      <c r="V113" s="1046"/>
      <c r="W113" s="1046"/>
      <c r="X113" s="1046"/>
      <c r="Y113" s="1046"/>
      <c r="AM113" s="1214">
        <f t="shared" si="7"/>
      </c>
      <c r="AN113" s="1214">
        <f t="shared" si="7"/>
      </c>
      <c r="AO113" s="1214">
        <f t="shared" si="7"/>
      </c>
      <c r="AP113" s="1214">
        <f t="shared" si="6"/>
      </c>
      <c r="AQ113" s="1214">
        <f t="shared" si="9"/>
      </c>
      <c r="AR113" s="1214">
        <f t="shared" si="9"/>
      </c>
    </row>
    <row r="114" spans="1:44" s="906" customFormat="1" ht="18" customHeight="1">
      <c r="A114" s="1530"/>
      <c r="B114" s="1543" t="s">
        <v>70</v>
      </c>
      <c r="C114" s="970"/>
      <c r="D114" s="1039"/>
      <c r="E114" s="1039"/>
      <c r="F114" s="1755"/>
      <c r="G114" s="1759">
        <v>6</v>
      </c>
      <c r="H114" s="1708">
        <f t="shared" si="12"/>
        <v>180</v>
      </c>
      <c r="I114" s="1600"/>
      <c r="J114" s="1023"/>
      <c r="K114" s="1024"/>
      <c r="L114" s="1024"/>
      <c r="M114" s="1025"/>
      <c r="N114" s="970"/>
      <c r="O114" s="949"/>
      <c r="P114" s="1045"/>
      <c r="Q114" s="970"/>
      <c r="R114" s="949"/>
      <c r="S114" s="949"/>
      <c r="T114" s="1046"/>
      <c r="U114" s="1046"/>
      <c r="V114" s="1046"/>
      <c r="W114" s="1046"/>
      <c r="X114" s="1046"/>
      <c r="Y114" s="1046"/>
      <c r="AM114" s="1214">
        <f t="shared" si="7"/>
      </c>
      <c r="AN114" s="1214">
        <f t="shared" si="7"/>
      </c>
      <c r="AO114" s="1214">
        <f t="shared" si="7"/>
      </c>
      <c r="AP114" s="1214">
        <f t="shared" si="6"/>
      </c>
      <c r="AQ114" s="1214">
        <f t="shared" si="9"/>
      </c>
      <c r="AR114" s="1214">
        <f t="shared" si="9"/>
      </c>
    </row>
    <row r="115" spans="1:44" s="1168" customFormat="1" ht="17.25" customHeight="1">
      <c r="A115" s="1530"/>
      <c r="B115" s="1838" t="s">
        <v>71</v>
      </c>
      <c r="C115" s="970"/>
      <c r="D115" s="1039"/>
      <c r="E115" s="1039"/>
      <c r="F115" s="1755"/>
      <c r="G115" s="1760">
        <v>4</v>
      </c>
      <c r="H115" s="1573">
        <f t="shared" si="12"/>
        <v>120</v>
      </c>
      <c r="I115" s="1633">
        <f>I116+I117</f>
        <v>69</v>
      </c>
      <c r="J115" s="1027">
        <v>43</v>
      </c>
      <c r="K115" s="1028">
        <v>26</v>
      </c>
      <c r="L115" s="1028"/>
      <c r="M115" s="965">
        <f>H115-I115</f>
        <v>51</v>
      </c>
      <c r="N115" s="941"/>
      <c r="O115" s="290"/>
      <c r="P115" s="969"/>
      <c r="Q115" s="941"/>
      <c r="R115" s="290"/>
      <c r="S115" s="290"/>
      <c r="T115" s="1187"/>
      <c r="U115" s="1187"/>
      <c r="V115" s="1187"/>
      <c r="W115" s="1187"/>
      <c r="X115" s="1187"/>
      <c r="Y115" s="1187"/>
      <c r="AA115" s="1188">
        <f>G115+G120+G123+G126+G130+G133</f>
        <v>26</v>
      </c>
      <c r="AM115" s="1214">
        <f t="shared" si="7"/>
      </c>
      <c r="AN115" s="1214">
        <f t="shared" si="7"/>
      </c>
      <c r="AO115" s="1214">
        <f t="shared" si="7"/>
      </c>
      <c r="AP115" s="1214">
        <f t="shared" si="6"/>
      </c>
      <c r="AQ115" s="1214" t="s">
        <v>257</v>
      </c>
      <c r="AR115" s="1214" t="s">
        <v>257</v>
      </c>
    </row>
    <row r="116" spans="1:44" s="1443" customFormat="1" ht="18" customHeight="1">
      <c r="A116" s="1677"/>
      <c r="B116" s="1750" t="s">
        <v>71</v>
      </c>
      <c r="C116" s="427"/>
      <c r="D116" s="424" t="s">
        <v>241</v>
      </c>
      <c r="E116" s="424"/>
      <c r="F116" s="1756"/>
      <c r="G116" s="1759">
        <v>2</v>
      </c>
      <c r="H116" s="1763">
        <f t="shared" si="12"/>
        <v>60</v>
      </c>
      <c r="I116" s="311">
        <v>45</v>
      </c>
      <c r="J116" s="102">
        <v>27</v>
      </c>
      <c r="K116" s="101">
        <v>18</v>
      </c>
      <c r="L116" s="101"/>
      <c r="M116" s="426">
        <f>H116-I116</f>
        <v>15</v>
      </c>
      <c r="N116" s="427"/>
      <c r="O116" s="72"/>
      <c r="P116" s="376"/>
      <c r="Q116" s="427"/>
      <c r="R116" s="72">
        <v>5</v>
      </c>
      <c r="S116" s="72"/>
      <c r="T116" s="1476"/>
      <c r="U116" s="1476"/>
      <c r="V116" s="1476"/>
      <c r="W116" s="1476"/>
      <c r="X116" s="1476"/>
      <c r="Y116" s="1476"/>
      <c r="AA116" s="1477">
        <f>G131</f>
        <v>3.5</v>
      </c>
      <c r="AM116" s="1221">
        <f t="shared" si="7"/>
      </c>
      <c r="AN116" s="1221">
        <f t="shared" si="7"/>
      </c>
      <c r="AO116" s="1221">
        <f t="shared" si="7"/>
      </c>
      <c r="AP116" s="1221">
        <f t="shared" si="6"/>
      </c>
      <c r="AQ116" s="1221" t="str">
        <f t="shared" si="9"/>
        <v>так</v>
      </c>
      <c r="AR116" s="1221">
        <f t="shared" si="9"/>
      </c>
    </row>
    <row r="117" spans="1:44" s="1443" customFormat="1" ht="18" customHeight="1">
      <c r="A117" s="1676"/>
      <c r="B117" s="1751" t="s">
        <v>71</v>
      </c>
      <c r="C117" s="307" t="s">
        <v>242</v>
      </c>
      <c r="D117" s="76"/>
      <c r="E117" s="76"/>
      <c r="F117" s="1757"/>
      <c r="G117" s="1759">
        <v>2</v>
      </c>
      <c r="H117" s="1709">
        <f t="shared" si="12"/>
        <v>60</v>
      </c>
      <c r="I117" s="1704">
        <v>24</v>
      </c>
      <c r="J117" s="115">
        <v>16</v>
      </c>
      <c r="K117" s="116">
        <v>8</v>
      </c>
      <c r="L117" s="116"/>
      <c r="M117" s="317">
        <f>H117-I117</f>
        <v>36</v>
      </c>
      <c r="N117" s="307"/>
      <c r="O117" s="300"/>
      <c r="P117" s="428"/>
      <c r="Q117" s="371"/>
      <c r="R117" s="372"/>
      <c r="S117" s="373">
        <v>3</v>
      </c>
      <c r="T117" s="1476"/>
      <c r="U117" s="1476"/>
      <c r="V117" s="1476"/>
      <c r="W117" s="1476"/>
      <c r="X117" s="1476"/>
      <c r="Y117" s="1476"/>
      <c r="AA117" s="1477">
        <f>G115+G120+G123+G126+G132+G133</f>
        <v>22.5</v>
      </c>
      <c r="AM117" s="1221">
        <f t="shared" si="7"/>
      </c>
      <c r="AN117" s="1221">
        <f t="shared" si="7"/>
      </c>
      <c r="AO117" s="1221">
        <f t="shared" si="7"/>
      </c>
      <c r="AP117" s="1221">
        <f t="shared" si="6"/>
      </c>
      <c r="AQ117" s="1221">
        <f t="shared" si="9"/>
      </c>
      <c r="AR117" s="1221" t="str">
        <f t="shared" si="9"/>
        <v>так</v>
      </c>
    </row>
    <row r="118" spans="1:44" s="1443" customFormat="1" ht="18" customHeight="1">
      <c r="A118" s="1676" t="s">
        <v>59</v>
      </c>
      <c r="B118" s="1686" t="s">
        <v>83</v>
      </c>
      <c r="C118" s="307"/>
      <c r="D118" s="76"/>
      <c r="E118" s="76"/>
      <c r="F118" s="1757"/>
      <c r="G118" s="1759">
        <v>6</v>
      </c>
      <c r="H118" s="1709">
        <f t="shared" si="12"/>
        <v>180</v>
      </c>
      <c r="I118" s="1704"/>
      <c r="J118" s="115"/>
      <c r="K118" s="116"/>
      <c r="L118" s="116"/>
      <c r="M118" s="317"/>
      <c r="N118" s="307"/>
      <c r="O118" s="300"/>
      <c r="P118" s="428"/>
      <c r="Q118" s="371"/>
      <c r="R118" s="372"/>
      <c r="S118" s="373"/>
      <c r="T118" s="1476"/>
      <c r="U118" s="1476"/>
      <c r="V118" s="1476"/>
      <c r="W118" s="1476"/>
      <c r="X118" s="1476"/>
      <c r="Y118" s="1476"/>
      <c r="AA118" s="1477"/>
      <c r="AM118" s="1221">
        <f t="shared" si="7"/>
      </c>
      <c r="AN118" s="1221">
        <f t="shared" si="7"/>
      </c>
      <c r="AO118" s="1221">
        <f t="shared" si="7"/>
      </c>
      <c r="AP118" s="1221" t="s">
        <v>257</v>
      </c>
      <c r="AQ118" s="1221">
        <f t="shared" si="9"/>
      </c>
      <c r="AR118" s="1221">
        <f t="shared" si="9"/>
      </c>
    </row>
    <row r="119" spans="1:44" s="1443" customFormat="1" ht="18" customHeight="1">
      <c r="A119" s="1676"/>
      <c r="B119" s="1686" t="s">
        <v>70</v>
      </c>
      <c r="C119" s="307"/>
      <c r="D119" s="76"/>
      <c r="E119" s="76"/>
      <c r="F119" s="1757"/>
      <c r="G119" s="1759">
        <v>3</v>
      </c>
      <c r="H119" s="1709">
        <f t="shared" si="12"/>
        <v>90</v>
      </c>
      <c r="I119" s="1704"/>
      <c r="J119" s="115"/>
      <c r="K119" s="116"/>
      <c r="L119" s="116"/>
      <c r="M119" s="317"/>
      <c r="N119" s="307"/>
      <c r="O119" s="300"/>
      <c r="P119" s="428"/>
      <c r="Q119" s="371"/>
      <c r="R119" s="372"/>
      <c r="S119" s="373"/>
      <c r="T119" s="1476"/>
      <c r="U119" s="1476"/>
      <c r="V119" s="1476"/>
      <c r="W119" s="1476"/>
      <c r="X119" s="1476"/>
      <c r="Y119" s="1476"/>
      <c r="AA119" s="1477"/>
      <c r="AM119" s="1221">
        <f t="shared" si="7"/>
      </c>
      <c r="AN119" s="1221">
        <f t="shared" si="7"/>
      </c>
      <c r="AO119" s="1221">
        <f t="shared" si="7"/>
      </c>
      <c r="AP119" s="1221">
        <f t="shared" si="6"/>
      </c>
      <c r="AQ119" s="1221">
        <f t="shared" si="9"/>
      </c>
      <c r="AR119" s="1221">
        <f t="shared" si="9"/>
      </c>
    </row>
    <row r="120" spans="1:44" s="1443" customFormat="1" ht="16.5" customHeight="1">
      <c r="A120" s="1676"/>
      <c r="B120" s="1689" t="s">
        <v>71</v>
      </c>
      <c r="C120" s="307"/>
      <c r="D120" s="68">
        <v>3</v>
      </c>
      <c r="E120" s="68"/>
      <c r="F120" s="1757"/>
      <c r="G120" s="1760">
        <v>3</v>
      </c>
      <c r="H120" s="1711">
        <f t="shared" si="12"/>
        <v>90</v>
      </c>
      <c r="I120" s="1705">
        <v>45</v>
      </c>
      <c r="J120" s="109">
        <v>30</v>
      </c>
      <c r="K120" s="110">
        <v>15</v>
      </c>
      <c r="L120" s="110"/>
      <c r="M120" s="316">
        <f>H120-I120</f>
        <v>45</v>
      </c>
      <c r="N120" s="1478"/>
      <c r="O120" s="75"/>
      <c r="P120" s="403"/>
      <c r="Q120" s="402">
        <v>3</v>
      </c>
      <c r="R120" s="372"/>
      <c r="S120" s="372"/>
      <c r="T120" s="1476"/>
      <c r="U120" s="1476"/>
      <c r="V120" s="1476"/>
      <c r="W120" s="1476"/>
      <c r="X120" s="1476"/>
      <c r="Y120" s="1476"/>
      <c r="AA120" s="1477"/>
      <c r="AM120" s="1221">
        <f t="shared" si="7"/>
      </c>
      <c r="AN120" s="1221">
        <f t="shared" si="7"/>
      </c>
      <c r="AO120" s="1221">
        <f t="shared" si="7"/>
      </c>
      <c r="AP120" s="1221" t="str">
        <f t="shared" si="6"/>
        <v>так</v>
      </c>
      <c r="AQ120" s="1221">
        <f t="shared" si="9"/>
      </c>
      <c r="AR120" s="1221">
        <f t="shared" si="9"/>
      </c>
    </row>
    <row r="121" spans="1:44" s="1443" customFormat="1" ht="20.25" customHeight="1">
      <c r="A121" s="1677" t="s">
        <v>61</v>
      </c>
      <c r="B121" s="1752" t="s">
        <v>85</v>
      </c>
      <c r="C121" s="427"/>
      <c r="D121" s="424"/>
      <c r="E121" s="424"/>
      <c r="F121" s="1756"/>
      <c r="G121" s="1759">
        <v>6</v>
      </c>
      <c r="H121" s="1763">
        <f t="shared" si="12"/>
        <v>180</v>
      </c>
      <c r="I121" s="311"/>
      <c r="J121" s="102"/>
      <c r="K121" s="101"/>
      <c r="L121" s="101"/>
      <c r="M121" s="426"/>
      <c r="N121" s="427"/>
      <c r="O121" s="429"/>
      <c r="P121" s="430"/>
      <c r="Q121" s="431"/>
      <c r="R121" s="432"/>
      <c r="S121" s="433"/>
      <c r="T121" s="1479"/>
      <c r="U121" s="1480"/>
      <c r="V121" s="1481"/>
      <c r="W121" s="1479"/>
      <c r="X121" s="1480"/>
      <c r="Y121" s="1481"/>
      <c r="AA121" s="1477"/>
      <c r="AM121" s="1221">
        <f t="shared" si="7"/>
      </c>
      <c r="AN121" s="1221">
        <f t="shared" si="7"/>
      </c>
      <c r="AO121" s="1221">
        <f t="shared" si="7"/>
      </c>
      <c r="AP121" s="1221">
        <f t="shared" si="6"/>
      </c>
      <c r="AQ121" s="1221" t="s">
        <v>257</v>
      </c>
      <c r="AR121" s="1221">
        <f t="shared" si="9"/>
      </c>
    </row>
    <row r="122" spans="1:44" s="1443" customFormat="1" ht="15.75">
      <c r="A122" s="1676"/>
      <c r="B122" s="1686" t="s">
        <v>70</v>
      </c>
      <c r="C122" s="307"/>
      <c r="D122" s="76"/>
      <c r="E122" s="76"/>
      <c r="F122" s="1757"/>
      <c r="G122" s="1759">
        <v>3</v>
      </c>
      <c r="H122" s="1709">
        <f t="shared" si="12"/>
        <v>90</v>
      </c>
      <c r="I122" s="1704"/>
      <c r="J122" s="115"/>
      <c r="K122" s="116"/>
      <c r="L122" s="116"/>
      <c r="M122" s="317"/>
      <c r="N122" s="307"/>
      <c r="O122" s="300"/>
      <c r="P122" s="401"/>
      <c r="Q122" s="402"/>
      <c r="R122" s="373"/>
      <c r="S122" s="373"/>
      <c r="T122" s="1479"/>
      <c r="U122" s="1480"/>
      <c r="V122" s="1481"/>
      <c r="W122" s="1479"/>
      <c r="X122" s="1480"/>
      <c r="Y122" s="1481"/>
      <c r="AA122" s="1477"/>
      <c r="AM122" s="1221">
        <f t="shared" si="7"/>
      </c>
      <c r="AN122" s="1221">
        <f t="shared" si="7"/>
      </c>
      <c r="AO122" s="1221">
        <f t="shared" si="7"/>
      </c>
      <c r="AP122" s="1221">
        <f t="shared" si="6"/>
      </c>
      <c r="AQ122" s="1221">
        <f t="shared" si="9"/>
      </c>
      <c r="AR122" s="1221">
        <f t="shared" si="9"/>
      </c>
    </row>
    <row r="123" spans="1:44" s="1451" customFormat="1" ht="15.75">
      <c r="A123" s="1747"/>
      <c r="B123" s="1689" t="s">
        <v>71</v>
      </c>
      <c r="C123" s="281"/>
      <c r="D123" s="77" t="s">
        <v>241</v>
      </c>
      <c r="E123" s="77"/>
      <c r="F123" s="1696"/>
      <c r="G123" s="1760">
        <v>3</v>
      </c>
      <c r="H123" s="1711">
        <f t="shared" si="12"/>
        <v>90</v>
      </c>
      <c r="I123" s="1705">
        <f>J123+K123+L123</f>
        <v>45</v>
      </c>
      <c r="J123" s="109">
        <v>27</v>
      </c>
      <c r="K123" s="110">
        <v>18</v>
      </c>
      <c r="L123" s="110"/>
      <c r="M123" s="316">
        <f>H123-I123</f>
        <v>45</v>
      </c>
      <c r="N123" s="281"/>
      <c r="O123" s="75"/>
      <c r="P123" s="764"/>
      <c r="Q123" s="765"/>
      <c r="R123" s="405">
        <v>5</v>
      </c>
      <c r="S123" s="405"/>
      <c r="T123" s="1482"/>
      <c r="U123" s="1483"/>
      <c r="V123" s="1484"/>
      <c r="W123" s="1482"/>
      <c r="X123" s="1483"/>
      <c r="Y123" s="1484"/>
      <c r="AA123" s="1443"/>
      <c r="AM123" s="1221">
        <f t="shared" si="7"/>
      </c>
      <c r="AN123" s="1221">
        <f t="shared" si="7"/>
      </c>
      <c r="AO123" s="1221">
        <f t="shared" si="7"/>
      </c>
      <c r="AP123" s="1221">
        <f t="shared" si="6"/>
      </c>
      <c r="AQ123" s="1221" t="str">
        <f t="shared" si="9"/>
        <v>так</v>
      </c>
      <c r="AR123" s="1221">
        <f t="shared" si="9"/>
      </c>
    </row>
    <row r="124" spans="1:44" s="1443" customFormat="1" ht="18" customHeight="1">
      <c r="A124" s="1676" t="s">
        <v>81</v>
      </c>
      <c r="B124" s="1751" t="s">
        <v>80</v>
      </c>
      <c r="C124" s="307"/>
      <c r="D124" s="76"/>
      <c r="E124" s="76"/>
      <c r="F124" s="1757"/>
      <c r="G124" s="1759">
        <f>G125+G126</f>
        <v>15</v>
      </c>
      <c r="H124" s="1709">
        <f t="shared" si="12"/>
        <v>450</v>
      </c>
      <c r="I124" s="1704"/>
      <c r="J124" s="115"/>
      <c r="K124" s="116"/>
      <c r="L124" s="116"/>
      <c r="M124" s="317"/>
      <c r="N124" s="307"/>
      <c r="O124" s="300"/>
      <c r="P124" s="365"/>
      <c r="Q124" s="371"/>
      <c r="R124" s="372"/>
      <c r="S124" s="372"/>
      <c r="T124" s="1476"/>
      <c r="U124" s="1476"/>
      <c r="V124" s="1476"/>
      <c r="W124" s="1476"/>
      <c r="X124" s="1476"/>
      <c r="Y124" s="1476"/>
      <c r="AA124" s="1443" t="s">
        <v>50</v>
      </c>
      <c r="AM124" s="1221">
        <f t="shared" si="7"/>
      </c>
      <c r="AN124" s="1221">
        <f t="shared" si="7"/>
      </c>
      <c r="AO124" s="1221">
        <f t="shared" si="7"/>
      </c>
      <c r="AP124" s="1221">
        <f t="shared" si="6"/>
      </c>
      <c r="AQ124" s="1221">
        <f t="shared" si="9"/>
      </c>
      <c r="AR124" s="1221">
        <f t="shared" si="9"/>
      </c>
    </row>
    <row r="125" spans="1:44" s="1443" customFormat="1" ht="18" customHeight="1">
      <c r="A125" s="1676"/>
      <c r="B125" s="1751" t="s">
        <v>70</v>
      </c>
      <c r="C125" s="307"/>
      <c r="D125" s="76"/>
      <c r="E125" s="76"/>
      <c r="F125" s="1757"/>
      <c r="G125" s="1759">
        <v>7</v>
      </c>
      <c r="H125" s="1709">
        <f t="shared" si="12"/>
        <v>210</v>
      </c>
      <c r="I125" s="1704"/>
      <c r="J125" s="115"/>
      <c r="K125" s="116"/>
      <c r="L125" s="116"/>
      <c r="M125" s="317"/>
      <c r="N125" s="307"/>
      <c r="O125" s="300"/>
      <c r="P125" s="365"/>
      <c r="Q125" s="371"/>
      <c r="R125" s="372"/>
      <c r="S125" s="372"/>
      <c r="T125" s="1476"/>
      <c r="U125" s="1476"/>
      <c r="V125" s="1476"/>
      <c r="W125" s="1476"/>
      <c r="X125" s="1476"/>
      <c r="Y125" s="1476"/>
      <c r="AA125" s="1477"/>
      <c r="AM125" s="1221">
        <f t="shared" si="7"/>
      </c>
      <c r="AN125" s="1221">
        <f t="shared" si="7"/>
      </c>
      <c r="AO125" s="1221">
        <f t="shared" si="7"/>
      </c>
      <c r="AP125" s="1221">
        <f t="shared" si="6"/>
      </c>
      <c r="AQ125" s="1221">
        <f t="shared" si="9"/>
      </c>
      <c r="AR125" s="1221">
        <f t="shared" si="9"/>
      </c>
    </row>
    <row r="126" spans="1:44" s="1443" customFormat="1" ht="15.75" customHeight="1">
      <c r="A126" s="1676"/>
      <c r="B126" s="1685" t="s">
        <v>90</v>
      </c>
      <c r="C126" s="1680"/>
      <c r="D126" s="117"/>
      <c r="E126" s="117"/>
      <c r="F126" s="1695"/>
      <c r="G126" s="1760">
        <f>G127+G128+G129</f>
        <v>8</v>
      </c>
      <c r="H126" s="1711">
        <f t="shared" si="12"/>
        <v>240</v>
      </c>
      <c r="I126" s="1705">
        <f>J126+K126+L126</f>
        <v>117</v>
      </c>
      <c r="J126" s="109">
        <f>J127+J128+J129</f>
        <v>51</v>
      </c>
      <c r="K126" s="110">
        <f>K127+K128+K129</f>
        <v>33</v>
      </c>
      <c r="L126" s="110">
        <f>L127+L128+L129</f>
        <v>33</v>
      </c>
      <c r="M126" s="316">
        <f>H126-I126</f>
        <v>123</v>
      </c>
      <c r="N126" s="325"/>
      <c r="O126" s="66"/>
      <c r="P126" s="403"/>
      <c r="Q126" s="404"/>
      <c r="R126" s="1455"/>
      <c r="S126" s="1455"/>
      <c r="T126" s="1476"/>
      <c r="U126" s="1476"/>
      <c r="V126" s="1476"/>
      <c r="W126" s="1476"/>
      <c r="X126" s="1476"/>
      <c r="Y126" s="1476"/>
      <c r="AA126" s="1477"/>
      <c r="AM126" s="1221">
        <f t="shared" si="7"/>
      </c>
      <c r="AN126" s="1221">
        <f t="shared" si="7"/>
      </c>
      <c r="AO126" s="1221" t="s">
        <v>257</v>
      </c>
      <c r="AP126" s="1221" t="s">
        <v>257</v>
      </c>
      <c r="AQ126" s="1221">
        <f t="shared" si="9"/>
      </c>
      <c r="AR126" s="1221">
        <f t="shared" si="9"/>
      </c>
    </row>
    <row r="127" spans="1:44" s="1443" customFormat="1" ht="18" customHeight="1">
      <c r="A127" s="1676"/>
      <c r="B127" s="1687" t="s">
        <v>71</v>
      </c>
      <c r="C127" s="1680"/>
      <c r="D127" s="117" t="s">
        <v>240</v>
      </c>
      <c r="E127" s="117"/>
      <c r="F127" s="1695"/>
      <c r="G127" s="1759">
        <v>4</v>
      </c>
      <c r="H127" s="1709">
        <f t="shared" si="12"/>
        <v>120</v>
      </c>
      <c r="I127" s="1704">
        <f>J127+K127+L127</f>
        <v>72</v>
      </c>
      <c r="J127" s="115">
        <v>36</v>
      </c>
      <c r="K127" s="116">
        <v>18</v>
      </c>
      <c r="L127" s="116">
        <v>18</v>
      </c>
      <c r="M127" s="317">
        <f>H127-I127</f>
        <v>48</v>
      </c>
      <c r="N127" s="111"/>
      <c r="O127" s="1437"/>
      <c r="P127" s="401">
        <v>8</v>
      </c>
      <c r="Q127" s="402"/>
      <c r="R127" s="372"/>
      <c r="S127" s="372"/>
      <c r="T127" s="1476"/>
      <c r="U127" s="1476"/>
      <c r="V127" s="1476"/>
      <c r="W127" s="1476"/>
      <c r="X127" s="1476"/>
      <c r="Y127" s="1476"/>
      <c r="AA127" s="1477"/>
      <c r="AM127" s="1221">
        <f t="shared" si="7"/>
      </c>
      <c r="AN127" s="1221">
        <f t="shared" si="7"/>
      </c>
      <c r="AO127" s="1221" t="str">
        <f t="shared" si="7"/>
        <v>так</v>
      </c>
      <c r="AP127" s="1221">
        <f t="shared" si="6"/>
      </c>
      <c r="AQ127" s="1221">
        <f t="shared" si="9"/>
      </c>
      <c r="AR127" s="1221">
        <f t="shared" si="9"/>
      </c>
    </row>
    <row r="128" spans="1:44" s="1443" customFormat="1" ht="22.5" customHeight="1">
      <c r="A128" s="1676"/>
      <c r="B128" s="1687" t="s">
        <v>90</v>
      </c>
      <c r="C128" s="1680">
        <v>3</v>
      </c>
      <c r="D128" s="117"/>
      <c r="E128" s="117"/>
      <c r="F128" s="1695"/>
      <c r="G128" s="1759">
        <v>2.5</v>
      </c>
      <c r="H128" s="1709">
        <f t="shared" si="12"/>
        <v>75</v>
      </c>
      <c r="I128" s="1704">
        <f>J128+K128+L128</f>
        <v>30</v>
      </c>
      <c r="J128" s="115">
        <v>15</v>
      </c>
      <c r="K128" s="116">
        <v>15</v>
      </c>
      <c r="L128" s="116"/>
      <c r="M128" s="317">
        <f>H128-I128</f>
        <v>45</v>
      </c>
      <c r="N128" s="111"/>
      <c r="O128" s="1437"/>
      <c r="P128" s="401"/>
      <c r="Q128" s="402">
        <v>2</v>
      </c>
      <c r="R128" s="372"/>
      <c r="S128" s="372"/>
      <c r="T128" s="1476"/>
      <c r="U128" s="1476"/>
      <c r="V128" s="1476"/>
      <c r="W128" s="1476"/>
      <c r="X128" s="1476"/>
      <c r="Y128" s="1476"/>
      <c r="AA128" s="1477"/>
      <c r="AM128" s="1221">
        <f t="shared" si="7"/>
      </c>
      <c r="AN128" s="1221">
        <f t="shared" si="7"/>
      </c>
      <c r="AO128" s="1221">
        <f t="shared" si="7"/>
      </c>
      <c r="AP128" s="1221" t="str">
        <f t="shared" si="6"/>
        <v>так</v>
      </c>
      <c r="AQ128" s="1221">
        <f t="shared" si="9"/>
      </c>
      <c r="AR128" s="1221">
        <f t="shared" si="9"/>
      </c>
    </row>
    <row r="129" spans="1:44" s="1443" customFormat="1" ht="18" customHeight="1">
      <c r="A129" s="1676"/>
      <c r="B129" s="1688" t="s">
        <v>82</v>
      </c>
      <c r="C129" s="1680"/>
      <c r="D129" s="117"/>
      <c r="E129" s="117" t="s">
        <v>61</v>
      </c>
      <c r="F129" s="1695"/>
      <c r="G129" s="1759">
        <v>1.5</v>
      </c>
      <c r="H129" s="1709">
        <f t="shared" si="12"/>
        <v>45</v>
      </c>
      <c r="I129" s="1704">
        <v>15</v>
      </c>
      <c r="J129" s="115"/>
      <c r="K129" s="116"/>
      <c r="L129" s="116">
        <v>15</v>
      </c>
      <c r="M129" s="317">
        <f>H129-I129</f>
        <v>30</v>
      </c>
      <c r="N129" s="111"/>
      <c r="O129" s="1437"/>
      <c r="P129" s="401"/>
      <c r="Q129" s="402">
        <v>1</v>
      </c>
      <c r="R129" s="372"/>
      <c r="S129" s="372"/>
      <c r="T129" s="1476"/>
      <c r="U129" s="1476"/>
      <c r="V129" s="1476"/>
      <c r="W129" s="1476"/>
      <c r="X129" s="1476"/>
      <c r="Y129" s="1476"/>
      <c r="AA129" s="1443" t="s">
        <v>49</v>
      </c>
      <c r="AB129" s="1442">
        <f>G127</f>
        <v>4</v>
      </c>
      <c r="AM129" s="1221">
        <f t="shared" si="7"/>
      </c>
      <c r="AN129" s="1221">
        <f t="shared" si="7"/>
      </c>
      <c r="AO129" s="1221">
        <f t="shared" si="7"/>
      </c>
      <c r="AP129" s="1221" t="str">
        <f t="shared" si="6"/>
        <v>так</v>
      </c>
      <c r="AQ129" s="1221">
        <f t="shared" si="9"/>
      </c>
      <c r="AR129" s="1221">
        <f t="shared" si="9"/>
      </c>
    </row>
    <row r="130" spans="1:44" s="1443" customFormat="1" ht="15" customHeight="1">
      <c r="A130" s="1676" t="s">
        <v>36</v>
      </c>
      <c r="B130" s="1686" t="s">
        <v>86</v>
      </c>
      <c r="C130" s="307"/>
      <c r="D130" s="68"/>
      <c r="E130" s="68"/>
      <c r="F130" s="1757"/>
      <c r="G130" s="1759">
        <v>5.5</v>
      </c>
      <c r="H130" s="1709">
        <f t="shared" si="12"/>
        <v>165</v>
      </c>
      <c r="I130" s="1704"/>
      <c r="J130" s="115"/>
      <c r="K130" s="116"/>
      <c r="L130" s="116"/>
      <c r="M130" s="317"/>
      <c r="N130" s="307"/>
      <c r="O130" s="1485"/>
      <c r="P130" s="365"/>
      <c r="Q130" s="371"/>
      <c r="R130" s="372"/>
      <c r="S130" s="372"/>
      <c r="T130" s="1479"/>
      <c r="U130" s="1480"/>
      <c r="V130" s="1481"/>
      <c r="W130" s="1479"/>
      <c r="X130" s="1480"/>
      <c r="Y130" s="1481"/>
      <c r="AA130" s="1443" t="s">
        <v>50</v>
      </c>
      <c r="AB130" s="1442">
        <f>G116+G117+G120+G123+G128+G129+G132+G133+G135+G139+G141+G142+G143+G144+G145</f>
        <v>30.5</v>
      </c>
      <c r="AM130" s="1221">
        <f t="shared" si="7"/>
      </c>
      <c r="AN130" s="1221">
        <f t="shared" si="7"/>
      </c>
      <c r="AO130" s="1221">
        <f t="shared" si="7"/>
      </c>
      <c r="AP130" s="1221" t="s">
        <v>257</v>
      </c>
      <c r="AQ130" s="1221">
        <f t="shared" si="9"/>
      </c>
      <c r="AR130" s="1221">
        <f t="shared" si="9"/>
      </c>
    </row>
    <row r="131" spans="1:44" s="1443" customFormat="1" ht="17.25" customHeight="1">
      <c r="A131" s="1676"/>
      <c r="B131" s="1686" t="s">
        <v>70</v>
      </c>
      <c r="C131" s="307"/>
      <c r="D131" s="68"/>
      <c r="E131" s="68"/>
      <c r="F131" s="1757"/>
      <c r="G131" s="1759">
        <v>3.5</v>
      </c>
      <c r="H131" s="1709">
        <f t="shared" si="12"/>
        <v>105</v>
      </c>
      <c r="I131" s="1704"/>
      <c r="J131" s="115"/>
      <c r="K131" s="116"/>
      <c r="L131" s="116"/>
      <c r="M131" s="317"/>
      <c r="N131" s="307"/>
      <c r="O131" s="1485"/>
      <c r="P131" s="365"/>
      <c r="Q131" s="371"/>
      <c r="R131" s="372"/>
      <c r="S131" s="372"/>
      <c r="T131" s="1486"/>
      <c r="U131" s="1487"/>
      <c r="V131" s="1488"/>
      <c r="W131" s="1489"/>
      <c r="X131" s="1490"/>
      <c r="Y131" s="1488"/>
      <c r="AA131" s="1477"/>
      <c r="AB131" s="1442"/>
      <c r="AM131" s="1221">
        <f t="shared" si="7"/>
      </c>
      <c r="AN131" s="1221">
        <f t="shared" si="7"/>
      </c>
      <c r="AO131" s="1221">
        <f t="shared" si="7"/>
      </c>
      <c r="AP131" s="1221">
        <f t="shared" si="6"/>
      </c>
      <c r="AQ131" s="1221">
        <f t="shared" si="9"/>
      </c>
      <c r="AR131" s="1221">
        <f t="shared" si="9"/>
      </c>
    </row>
    <row r="132" spans="1:44" s="1443" customFormat="1" ht="15" customHeight="1">
      <c r="A132" s="1676"/>
      <c r="B132" s="1689" t="s">
        <v>71</v>
      </c>
      <c r="C132" s="307"/>
      <c r="D132" s="68">
        <v>3</v>
      </c>
      <c r="E132" s="68"/>
      <c r="F132" s="1757"/>
      <c r="G132" s="1760">
        <v>2</v>
      </c>
      <c r="H132" s="1711">
        <f t="shared" si="12"/>
        <v>60</v>
      </c>
      <c r="I132" s="1705">
        <v>45</v>
      </c>
      <c r="J132" s="109">
        <v>30</v>
      </c>
      <c r="K132" s="110">
        <v>15</v>
      </c>
      <c r="L132" s="110"/>
      <c r="M132" s="316">
        <f>H132-I132</f>
        <v>15</v>
      </c>
      <c r="N132" s="281"/>
      <c r="O132" s="1491"/>
      <c r="P132" s="403"/>
      <c r="Q132" s="765">
        <v>3</v>
      </c>
      <c r="R132" s="372"/>
      <c r="S132" s="372"/>
      <c r="T132" s="1489"/>
      <c r="U132" s="1490"/>
      <c r="V132" s="1488"/>
      <c r="W132" s="1489"/>
      <c r="X132" s="1490"/>
      <c r="Y132" s="1488"/>
      <c r="AA132" s="1477"/>
      <c r="AM132" s="1221">
        <f t="shared" si="7"/>
      </c>
      <c r="AN132" s="1221">
        <f t="shared" si="7"/>
      </c>
      <c r="AO132" s="1221">
        <f t="shared" si="7"/>
      </c>
      <c r="AP132" s="1221" t="str">
        <f t="shared" si="6"/>
        <v>так</v>
      </c>
      <c r="AQ132" s="1221">
        <f t="shared" si="9"/>
      </c>
      <c r="AR132" s="1221">
        <f t="shared" si="9"/>
      </c>
    </row>
    <row r="133" spans="1:44" s="1443" customFormat="1" ht="16.5" thickBot="1">
      <c r="A133" s="1748" t="s">
        <v>280</v>
      </c>
      <c r="B133" s="1753" t="s">
        <v>93</v>
      </c>
      <c r="C133" s="826" t="s">
        <v>242</v>
      </c>
      <c r="D133" s="695"/>
      <c r="E133" s="695"/>
      <c r="F133" s="1758"/>
      <c r="G133" s="1761">
        <v>2.5</v>
      </c>
      <c r="H133" s="1764">
        <f t="shared" si="12"/>
        <v>75</v>
      </c>
      <c r="I133" s="1492">
        <f>J133+K133+L133</f>
        <v>32</v>
      </c>
      <c r="J133" s="631">
        <v>16</v>
      </c>
      <c r="K133" s="632">
        <v>16</v>
      </c>
      <c r="L133" s="632"/>
      <c r="M133" s="1766">
        <f>H133-I133</f>
        <v>43</v>
      </c>
      <c r="N133" s="822"/>
      <c r="O133" s="642"/>
      <c r="P133" s="1768"/>
      <c r="Q133" s="1767"/>
      <c r="R133" s="698"/>
      <c r="S133" s="1474">
        <v>4</v>
      </c>
      <c r="AA133" s="1477"/>
      <c r="AM133" s="1221">
        <f t="shared" si="7"/>
      </c>
      <c r="AN133" s="1221">
        <f t="shared" si="7"/>
      </c>
      <c r="AO133" s="1221">
        <f t="shared" si="7"/>
      </c>
      <c r="AP133" s="1221">
        <f t="shared" si="6"/>
      </c>
      <c r="AQ133" s="1221">
        <f t="shared" si="9"/>
      </c>
      <c r="AR133" s="1221" t="str">
        <f t="shared" si="9"/>
        <v>так</v>
      </c>
    </row>
    <row r="134" spans="1:44" s="28" customFormat="1" ht="19.5" thickBot="1">
      <c r="A134" s="3351" t="s">
        <v>278</v>
      </c>
      <c r="B134" s="3352"/>
      <c r="C134" s="3352"/>
      <c r="D134" s="3352"/>
      <c r="E134" s="3352"/>
      <c r="F134" s="3352"/>
      <c r="G134" s="3352"/>
      <c r="H134" s="3352"/>
      <c r="I134" s="3352"/>
      <c r="J134" s="3352"/>
      <c r="K134" s="3352"/>
      <c r="L134" s="3352"/>
      <c r="M134" s="3352"/>
      <c r="N134" s="3352"/>
      <c r="O134" s="3352"/>
      <c r="P134" s="3352"/>
      <c r="Q134" s="3352"/>
      <c r="R134" s="3352"/>
      <c r="S134" s="3353"/>
      <c r="AA134" s="774"/>
      <c r="AM134" s="1221">
        <f t="shared" si="7"/>
      </c>
      <c r="AN134" s="1221">
        <f t="shared" si="7"/>
      </c>
      <c r="AO134" s="1221">
        <f t="shared" si="7"/>
      </c>
      <c r="AP134" s="1221">
        <f t="shared" si="6"/>
      </c>
      <c r="AQ134" s="1221">
        <f t="shared" si="9"/>
      </c>
      <c r="AR134" s="1221">
        <f t="shared" si="9"/>
      </c>
    </row>
    <row r="135" spans="1:44" s="1443" customFormat="1" ht="15.75">
      <c r="A135" s="1769" t="s">
        <v>72</v>
      </c>
      <c r="B135" s="1772" t="s">
        <v>204</v>
      </c>
      <c r="C135" s="306" t="s">
        <v>242</v>
      </c>
      <c r="D135" s="424"/>
      <c r="E135" s="424"/>
      <c r="F135" s="1775"/>
      <c r="G135" s="1779">
        <v>2</v>
      </c>
      <c r="H135" s="1785">
        <f aca="true" t="shared" si="13" ref="H135:H159">G135*30</f>
        <v>60</v>
      </c>
      <c r="I135" s="321">
        <f>J135+K135+L135</f>
        <v>32</v>
      </c>
      <c r="J135" s="869">
        <v>16</v>
      </c>
      <c r="K135" s="870">
        <v>16</v>
      </c>
      <c r="L135" s="870"/>
      <c r="M135" s="690">
        <f>H135-I135</f>
        <v>28</v>
      </c>
      <c r="N135" s="306"/>
      <c r="O135" s="691"/>
      <c r="P135" s="692"/>
      <c r="Q135" s="693"/>
      <c r="R135" s="433"/>
      <c r="S135" s="433">
        <v>4</v>
      </c>
      <c r="AA135" s="1477">
        <f>G135+G136+G143+G144+G145</f>
        <v>16</v>
      </c>
      <c r="AM135" s="1221">
        <f t="shared" si="7"/>
      </c>
      <c r="AN135" s="1221">
        <f t="shared" si="7"/>
      </c>
      <c r="AO135" s="1221">
        <f t="shared" si="7"/>
      </c>
      <c r="AP135" s="1221">
        <f t="shared" si="6"/>
      </c>
      <c r="AQ135" s="1221">
        <f t="shared" si="9"/>
      </c>
      <c r="AR135" s="1221" t="str">
        <f t="shared" si="9"/>
        <v>так</v>
      </c>
    </row>
    <row r="136" spans="1:44" s="1443" customFormat="1" ht="15.75">
      <c r="A136" s="1676" t="s">
        <v>59</v>
      </c>
      <c r="B136" s="1686" t="s">
        <v>207</v>
      </c>
      <c r="C136" s="307"/>
      <c r="D136" s="68"/>
      <c r="E136" s="68"/>
      <c r="F136" s="1776"/>
      <c r="G136" s="1780">
        <v>8</v>
      </c>
      <c r="H136" s="1786">
        <f t="shared" si="13"/>
        <v>240</v>
      </c>
      <c r="I136" s="1704"/>
      <c r="J136" s="115"/>
      <c r="K136" s="116"/>
      <c r="L136" s="116"/>
      <c r="M136" s="317"/>
      <c r="N136" s="307"/>
      <c r="O136" s="1157"/>
      <c r="P136" s="365"/>
      <c r="Q136" s="371"/>
      <c r="R136" s="372"/>
      <c r="S136" s="372"/>
      <c r="AA136" s="1477">
        <f>G137</f>
        <v>4</v>
      </c>
      <c r="AM136" s="1221">
        <f t="shared" si="7"/>
      </c>
      <c r="AN136" s="1221">
        <f t="shared" si="7"/>
      </c>
      <c r="AO136" s="1221">
        <f t="shared" si="7"/>
      </c>
      <c r="AP136" s="1221" t="s">
        <v>257</v>
      </c>
      <c r="AQ136" s="1221">
        <f t="shared" si="9"/>
      </c>
      <c r="AR136" s="1221">
        <f t="shared" si="9"/>
      </c>
    </row>
    <row r="137" spans="1:44" s="1443" customFormat="1" ht="15.75">
      <c r="A137" s="1676"/>
      <c r="B137" s="1686" t="s">
        <v>70</v>
      </c>
      <c r="C137" s="307"/>
      <c r="D137" s="68"/>
      <c r="E137" s="68"/>
      <c r="F137" s="1776"/>
      <c r="G137" s="1780">
        <v>4</v>
      </c>
      <c r="H137" s="1786">
        <f t="shared" si="13"/>
        <v>120</v>
      </c>
      <c r="I137" s="1704"/>
      <c r="J137" s="115"/>
      <c r="K137" s="116"/>
      <c r="L137" s="116"/>
      <c r="M137" s="317"/>
      <c r="N137" s="307"/>
      <c r="O137" s="1157"/>
      <c r="P137" s="365"/>
      <c r="Q137" s="371"/>
      <c r="R137" s="372"/>
      <c r="S137" s="372"/>
      <c r="AA137" s="1477">
        <f>G135+G138+G143+G144+G145</f>
        <v>12</v>
      </c>
      <c r="AM137" s="1221">
        <f t="shared" si="7"/>
      </c>
      <c r="AN137" s="1221">
        <f t="shared" si="7"/>
      </c>
      <c r="AO137" s="1221">
        <f t="shared" si="7"/>
      </c>
      <c r="AP137" s="1221">
        <f t="shared" si="6"/>
      </c>
      <c r="AQ137" s="1221">
        <f t="shared" si="9"/>
      </c>
      <c r="AR137" s="1221">
        <f t="shared" si="9"/>
      </c>
    </row>
    <row r="138" spans="1:44" s="1443" customFormat="1" ht="15.75">
      <c r="A138" s="1676"/>
      <c r="B138" s="1773" t="s">
        <v>71</v>
      </c>
      <c r="C138" s="307"/>
      <c r="D138" s="68"/>
      <c r="E138" s="68"/>
      <c r="F138" s="1776"/>
      <c r="G138" s="1781">
        <v>4</v>
      </c>
      <c r="H138" s="1787">
        <f t="shared" si="13"/>
        <v>120</v>
      </c>
      <c r="I138" s="1705">
        <v>77</v>
      </c>
      <c r="J138" s="109">
        <v>30</v>
      </c>
      <c r="K138" s="110">
        <v>30</v>
      </c>
      <c r="L138" s="110">
        <v>17</v>
      </c>
      <c r="M138" s="316">
        <f aca="true" t="shared" si="14" ref="M138:M145">H138-I138</f>
        <v>43</v>
      </c>
      <c r="N138" s="307"/>
      <c r="O138" s="300"/>
      <c r="P138" s="365"/>
      <c r="Q138" s="371"/>
      <c r="R138" s="372"/>
      <c r="S138" s="372"/>
      <c r="AA138" s="1477"/>
      <c r="AM138" s="1221">
        <f t="shared" si="7"/>
      </c>
      <c r="AN138" s="1221">
        <f t="shared" si="7"/>
      </c>
      <c r="AO138" s="1221">
        <f t="shared" si="7"/>
      </c>
      <c r="AP138" s="1221">
        <f t="shared" si="6"/>
      </c>
      <c r="AQ138" s="1221">
        <f t="shared" si="9"/>
      </c>
      <c r="AR138" s="1221">
        <f t="shared" si="9"/>
      </c>
    </row>
    <row r="139" spans="1:44" s="1443" customFormat="1" ht="15.75">
      <c r="A139" s="1676"/>
      <c r="B139" s="1686" t="s">
        <v>71</v>
      </c>
      <c r="C139" s="307">
        <v>3</v>
      </c>
      <c r="D139" s="68"/>
      <c r="E139" s="68"/>
      <c r="F139" s="1776"/>
      <c r="G139" s="1780">
        <v>3</v>
      </c>
      <c r="H139" s="1786">
        <f t="shared" si="13"/>
        <v>90</v>
      </c>
      <c r="I139" s="1704">
        <v>60</v>
      </c>
      <c r="J139" s="115">
        <v>30</v>
      </c>
      <c r="K139" s="116">
        <v>30</v>
      </c>
      <c r="L139" s="116"/>
      <c r="M139" s="317">
        <f t="shared" si="14"/>
        <v>30</v>
      </c>
      <c r="N139" s="307"/>
      <c r="O139" s="300"/>
      <c r="P139" s="365"/>
      <c r="Q139" s="402">
        <v>4</v>
      </c>
      <c r="R139" s="372"/>
      <c r="S139" s="372"/>
      <c r="AA139" s="1477"/>
      <c r="AM139" s="1221">
        <f t="shared" si="7"/>
      </c>
      <c r="AN139" s="1221">
        <f t="shared" si="7"/>
      </c>
      <c r="AO139" s="1221">
        <f t="shared" si="7"/>
      </c>
      <c r="AP139" s="1221" t="str">
        <f t="shared" si="6"/>
        <v>так</v>
      </c>
      <c r="AQ139" s="1221">
        <f t="shared" si="9"/>
      </c>
      <c r="AR139" s="1221">
        <f t="shared" si="9"/>
      </c>
    </row>
    <row r="140" spans="1:44" s="1443" customFormat="1" ht="15.75">
      <c r="A140" s="1676"/>
      <c r="B140" s="1686" t="s">
        <v>205</v>
      </c>
      <c r="C140" s="307"/>
      <c r="D140" s="68"/>
      <c r="E140" s="68"/>
      <c r="F140" s="1776"/>
      <c r="G140" s="1781">
        <v>1</v>
      </c>
      <c r="H140" s="1786">
        <f t="shared" si="13"/>
        <v>30</v>
      </c>
      <c r="I140" s="1704">
        <v>17</v>
      </c>
      <c r="J140" s="115"/>
      <c r="K140" s="116"/>
      <c r="L140" s="116">
        <v>17</v>
      </c>
      <c r="M140" s="317">
        <f t="shared" si="14"/>
        <v>13</v>
      </c>
      <c r="N140" s="307"/>
      <c r="O140" s="300"/>
      <c r="P140" s="365"/>
      <c r="Q140" s="371"/>
      <c r="R140" s="372"/>
      <c r="S140" s="372"/>
      <c r="AA140" s="1477"/>
      <c r="AM140" s="1221">
        <f t="shared" si="7"/>
      </c>
      <c r="AN140" s="1221">
        <f t="shared" si="7"/>
      </c>
      <c r="AO140" s="1221">
        <f t="shared" si="7"/>
      </c>
      <c r="AP140" s="1221">
        <f t="shared" si="6"/>
      </c>
      <c r="AQ140" s="1221">
        <f t="shared" si="9"/>
      </c>
      <c r="AR140" s="1221">
        <f t="shared" si="9"/>
      </c>
    </row>
    <row r="141" spans="1:44" s="1443" customFormat="1" ht="15.75">
      <c r="A141" s="1676"/>
      <c r="B141" s="1686" t="s">
        <v>205</v>
      </c>
      <c r="C141" s="307"/>
      <c r="D141" s="68"/>
      <c r="E141" s="68"/>
      <c r="F141" s="1776"/>
      <c r="G141" s="1780">
        <v>0.5</v>
      </c>
      <c r="H141" s="1786">
        <f t="shared" si="13"/>
        <v>15</v>
      </c>
      <c r="I141" s="1704">
        <v>9</v>
      </c>
      <c r="J141" s="115"/>
      <c r="K141" s="116"/>
      <c r="L141" s="116">
        <v>9</v>
      </c>
      <c r="M141" s="317">
        <f t="shared" si="14"/>
        <v>6</v>
      </c>
      <c r="N141" s="307"/>
      <c r="O141" s="300"/>
      <c r="P141" s="365"/>
      <c r="Q141" s="371"/>
      <c r="R141" s="373">
        <v>1</v>
      </c>
      <c r="S141" s="372"/>
      <c r="AA141" s="1477"/>
      <c r="AM141" s="1221">
        <f t="shared" si="7"/>
      </c>
      <c r="AN141" s="1221">
        <f t="shared" si="7"/>
      </c>
      <c r="AO141" s="1221">
        <f t="shared" si="7"/>
      </c>
      <c r="AP141" s="1221">
        <f t="shared" si="6"/>
      </c>
      <c r="AQ141" s="1221" t="str">
        <f t="shared" si="9"/>
        <v>так</v>
      </c>
      <c r="AR141" s="1221">
        <f t="shared" si="9"/>
      </c>
    </row>
    <row r="142" spans="1:44" s="1443" customFormat="1" ht="15.75">
      <c r="A142" s="1676"/>
      <c r="B142" s="1686" t="s">
        <v>205</v>
      </c>
      <c r="C142" s="307"/>
      <c r="D142" s="68"/>
      <c r="E142" s="68" t="s">
        <v>242</v>
      </c>
      <c r="F142" s="1776"/>
      <c r="G142" s="1780">
        <v>0.5</v>
      </c>
      <c r="H142" s="1786">
        <f t="shared" si="13"/>
        <v>15</v>
      </c>
      <c r="I142" s="1704">
        <v>8</v>
      </c>
      <c r="J142" s="115"/>
      <c r="K142" s="116"/>
      <c r="L142" s="116">
        <v>8</v>
      </c>
      <c r="M142" s="317">
        <f t="shared" si="14"/>
        <v>7</v>
      </c>
      <c r="N142" s="307"/>
      <c r="O142" s="300"/>
      <c r="P142" s="365"/>
      <c r="Q142" s="371"/>
      <c r="R142" s="372"/>
      <c r="S142" s="373">
        <v>1</v>
      </c>
      <c r="AA142" s="1477"/>
      <c r="AM142" s="1221">
        <f t="shared" si="7"/>
      </c>
      <c r="AN142" s="1221">
        <f t="shared" si="7"/>
      </c>
      <c r="AO142" s="1221">
        <f t="shared" si="7"/>
      </c>
      <c r="AP142" s="1221">
        <f t="shared" si="6"/>
      </c>
      <c r="AQ142" s="1221">
        <f t="shared" si="9"/>
      </c>
      <c r="AR142" s="1221" t="str">
        <f t="shared" si="9"/>
        <v>так</v>
      </c>
    </row>
    <row r="143" spans="1:44" s="1443" customFormat="1" ht="31.5">
      <c r="A143" s="1676" t="s">
        <v>61</v>
      </c>
      <c r="B143" s="1686" t="s">
        <v>206</v>
      </c>
      <c r="C143" s="307"/>
      <c r="D143" s="76">
        <v>3</v>
      </c>
      <c r="E143" s="76"/>
      <c r="F143" s="1776"/>
      <c r="G143" s="1781">
        <v>2</v>
      </c>
      <c r="H143" s="1787">
        <f t="shared" si="13"/>
        <v>60</v>
      </c>
      <c r="I143" s="1705">
        <v>30</v>
      </c>
      <c r="J143" s="109">
        <v>15</v>
      </c>
      <c r="K143" s="110">
        <v>15</v>
      </c>
      <c r="L143" s="110"/>
      <c r="M143" s="316">
        <f t="shared" si="14"/>
        <v>30</v>
      </c>
      <c r="N143" s="281"/>
      <c r="O143" s="300"/>
      <c r="P143" s="365"/>
      <c r="Q143" s="402">
        <v>2</v>
      </c>
      <c r="R143" s="372"/>
      <c r="S143" s="372"/>
      <c r="AA143" s="1477"/>
      <c r="AM143" s="1221">
        <f aca="true" t="shared" si="15" ref="AM143:AP159">IF(N143&lt;&gt;0,"так","")</f>
      </c>
      <c r="AN143" s="1221">
        <f t="shared" si="15"/>
      </c>
      <c r="AO143" s="1221">
        <f t="shared" si="15"/>
      </c>
      <c r="AP143" s="1221" t="str">
        <f t="shared" si="15"/>
        <v>так</v>
      </c>
      <c r="AQ143" s="1221">
        <f t="shared" si="9"/>
      </c>
      <c r="AR143" s="1221">
        <f t="shared" si="9"/>
      </c>
    </row>
    <row r="144" spans="1:44" s="1443" customFormat="1" ht="21.75" customHeight="1">
      <c r="A144" s="1676" t="s">
        <v>81</v>
      </c>
      <c r="B144" s="1686" t="s">
        <v>210</v>
      </c>
      <c r="C144" s="826"/>
      <c r="D144" s="642" t="s">
        <v>241</v>
      </c>
      <c r="E144" s="642"/>
      <c r="F144" s="1777"/>
      <c r="G144" s="1782">
        <v>2</v>
      </c>
      <c r="H144" s="1787">
        <f t="shared" si="13"/>
        <v>60</v>
      </c>
      <c r="I144" s="1492">
        <f>J144+K144+L144</f>
        <v>27</v>
      </c>
      <c r="J144" s="631">
        <v>18</v>
      </c>
      <c r="K144" s="632">
        <v>9</v>
      </c>
      <c r="L144" s="632"/>
      <c r="M144" s="633">
        <f t="shared" si="14"/>
        <v>33</v>
      </c>
      <c r="N144" s="822"/>
      <c r="O144" s="1493"/>
      <c r="P144" s="1494"/>
      <c r="Q144" s="1495"/>
      <c r="R144" s="1474">
        <v>3</v>
      </c>
      <c r="S144" s="372"/>
      <c r="T144" s="1496"/>
      <c r="U144" s="1496"/>
      <c r="V144" s="1496"/>
      <c r="W144" s="1496"/>
      <c r="X144" s="1496"/>
      <c r="Y144" s="1497"/>
      <c r="AA144" s="1477"/>
      <c r="AM144" s="1221">
        <f t="shared" si="15"/>
      </c>
      <c r="AN144" s="1221">
        <f t="shared" si="15"/>
      </c>
      <c r="AO144" s="1221">
        <f t="shared" si="15"/>
      </c>
      <c r="AP144" s="1221">
        <f t="shared" si="15"/>
      </c>
      <c r="AQ144" s="1221" t="str">
        <f t="shared" si="9"/>
        <v>так</v>
      </c>
      <c r="AR144" s="1221">
        <f t="shared" si="9"/>
      </c>
    </row>
    <row r="145" spans="1:44" s="1443" customFormat="1" ht="16.5" thickBot="1">
      <c r="A145" s="1770" t="s">
        <v>36</v>
      </c>
      <c r="B145" s="1774" t="s">
        <v>101</v>
      </c>
      <c r="C145" s="1771"/>
      <c r="D145" s="677" t="s">
        <v>241</v>
      </c>
      <c r="E145" s="677"/>
      <c r="F145" s="1778"/>
      <c r="G145" s="1783">
        <v>2</v>
      </c>
      <c r="H145" s="1788">
        <f t="shared" si="13"/>
        <v>60</v>
      </c>
      <c r="I145" s="1784">
        <f>J145+K145+L145</f>
        <v>27</v>
      </c>
      <c r="J145" s="679">
        <v>18</v>
      </c>
      <c r="K145" s="680">
        <v>9</v>
      </c>
      <c r="L145" s="680"/>
      <c r="M145" s="1789">
        <f t="shared" si="14"/>
        <v>33</v>
      </c>
      <c r="N145" s="1771"/>
      <c r="O145" s="677"/>
      <c r="P145" s="1791"/>
      <c r="Q145" s="1790"/>
      <c r="R145" s="677">
        <v>3</v>
      </c>
      <c r="S145" s="683"/>
      <c r="T145" s="1498"/>
      <c r="U145" s="1498"/>
      <c r="V145" s="1498"/>
      <c r="W145" s="1498"/>
      <c r="X145" s="1498"/>
      <c r="Y145" s="1498"/>
      <c r="AA145" s="1477"/>
      <c r="AM145" s="1221">
        <f t="shared" si="15"/>
      </c>
      <c r="AN145" s="1221">
        <f t="shared" si="15"/>
      </c>
      <c r="AO145" s="1221">
        <f t="shared" si="15"/>
      </c>
      <c r="AP145" s="1221">
        <f t="shared" si="15"/>
      </c>
      <c r="AQ145" s="1221" t="str">
        <f>IF(R145&lt;&gt;0,"так","")</f>
        <v>так</v>
      </c>
      <c r="AR145" s="1221">
        <f t="shared" si="9"/>
      </c>
    </row>
    <row r="146" spans="1:45" s="1132" customFormat="1" ht="19.5" thickBot="1">
      <c r="A146" s="3348" t="s">
        <v>279</v>
      </c>
      <c r="B146" s="3349"/>
      <c r="C146" s="3349"/>
      <c r="D146" s="3349"/>
      <c r="E146" s="3349"/>
      <c r="F146" s="3349"/>
      <c r="G146" s="3349"/>
      <c r="H146" s="3349"/>
      <c r="I146" s="3349"/>
      <c r="J146" s="3349"/>
      <c r="K146" s="3349"/>
      <c r="L146" s="3349"/>
      <c r="M146" s="3349"/>
      <c r="N146" s="3349"/>
      <c r="O146" s="3349"/>
      <c r="P146" s="3349"/>
      <c r="Q146" s="3349"/>
      <c r="R146" s="3349"/>
      <c r="S146" s="3350"/>
      <c r="T146" s="1130"/>
      <c r="U146" s="1130"/>
      <c r="V146" s="1130"/>
      <c r="W146" s="1130"/>
      <c r="X146" s="1130"/>
      <c r="Y146" s="1130"/>
      <c r="Z146" s="1130"/>
      <c r="AA146" s="1131"/>
      <c r="AB146" s="1130"/>
      <c r="AC146" s="1130"/>
      <c r="AD146" s="1130"/>
      <c r="AE146" s="1130"/>
      <c r="AF146" s="1130"/>
      <c r="AG146" s="1130"/>
      <c r="AM146" s="1214">
        <f t="shared" si="15"/>
      </c>
      <c r="AN146" s="1214">
        <f t="shared" si="15"/>
      </c>
      <c r="AO146" s="1214">
        <f t="shared" si="15"/>
      </c>
      <c r="AP146" s="1218"/>
      <c r="AQ146" s="1218"/>
      <c r="AR146" s="1218"/>
      <c r="AS146" s="1130"/>
    </row>
    <row r="147" spans="1:44" s="1189" customFormat="1" ht="15.75">
      <c r="A147" s="1792" t="s">
        <v>72</v>
      </c>
      <c r="B147" s="1793" t="s">
        <v>204</v>
      </c>
      <c r="C147" s="927" t="s">
        <v>242</v>
      </c>
      <c r="D147" s="1112"/>
      <c r="E147" s="1112"/>
      <c r="F147" s="1113"/>
      <c r="G147" s="1816">
        <v>2</v>
      </c>
      <c r="H147" s="927">
        <f t="shared" si="13"/>
        <v>60</v>
      </c>
      <c r="I147" s="1203">
        <f>J147+K147+L147</f>
        <v>32</v>
      </c>
      <c r="J147" s="1203">
        <v>16</v>
      </c>
      <c r="K147" s="1204">
        <v>16</v>
      </c>
      <c r="L147" s="1204"/>
      <c r="M147" s="1822">
        <f>H147-I147</f>
        <v>28</v>
      </c>
      <c r="N147" s="927"/>
      <c r="O147" s="1210"/>
      <c r="P147" s="1211"/>
      <c r="Q147" s="1212"/>
      <c r="R147" s="1208"/>
      <c r="S147" s="1208">
        <v>4</v>
      </c>
      <c r="AA147" s="1190"/>
      <c r="AM147" s="1214">
        <f t="shared" si="15"/>
      </c>
      <c r="AN147" s="1214">
        <f t="shared" si="15"/>
      </c>
      <c r="AO147" s="1214">
        <f t="shared" si="15"/>
      </c>
      <c r="AP147" s="1219"/>
      <c r="AQ147" s="1219"/>
      <c r="AR147" s="1219"/>
    </row>
    <row r="148" spans="1:44" s="906" customFormat="1" ht="15.75">
      <c r="A148" s="1794" t="s">
        <v>59</v>
      </c>
      <c r="B148" s="1795" t="s">
        <v>208</v>
      </c>
      <c r="C148" s="1123"/>
      <c r="D148" s="1121"/>
      <c r="E148" s="1121"/>
      <c r="F148" s="1121"/>
      <c r="G148" s="1817"/>
      <c r="H148" s="1150"/>
      <c r="I148" s="1027"/>
      <c r="J148" s="1027"/>
      <c r="K148" s="1028"/>
      <c r="L148" s="1028"/>
      <c r="M148" s="965"/>
      <c r="N148" s="1123"/>
      <c r="O148" s="1121"/>
      <c r="P148" s="1026"/>
      <c r="Q148" s="1124"/>
      <c r="R148" s="1121"/>
      <c r="S148" s="967"/>
      <c r="T148" s="1055"/>
      <c r="U148" s="1055"/>
      <c r="V148" s="1055"/>
      <c r="W148" s="1055"/>
      <c r="X148" s="1055"/>
      <c r="Y148" s="1055"/>
      <c r="AA148" s="1114"/>
      <c r="AM148" s="1214">
        <f t="shared" si="15"/>
      </c>
      <c r="AN148" s="1214">
        <f t="shared" si="15"/>
      </c>
      <c r="AO148" s="1214">
        <f t="shared" si="15"/>
      </c>
      <c r="AP148" s="1214"/>
      <c r="AQ148" s="1214"/>
      <c r="AR148" s="1214"/>
    </row>
    <row r="149" spans="1:44" s="906" customFormat="1" ht="15.75">
      <c r="A149" s="1794"/>
      <c r="B149" s="1795" t="s">
        <v>70</v>
      </c>
      <c r="C149" s="1123"/>
      <c r="D149" s="1121"/>
      <c r="E149" s="1121"/>
      <c r="F149" s="1121"/>
      <c r="G149" s="1818"/>
      <c r="H149" s="1149">
        <f t="shared" si="13"/>
        <v>0</v>
      </c>
      <c r="I149" s="1023"/>
      <c r="J149" s="1023"/>
      <c r="K149" s="1024"/>
      <c r="L149" s="1024"/>
      <c r="M149" s="1025"/>
      <c r="N149" s="1123"/>
      <c r="O149" s="1121"/>
      <c r="P149" s="1026"/>
      <c r="Q149" s="1124"/>
      <c r="R149" s="967"/>
      <c r="S149" s="1056"/>
      <c r="T149" s="1055"/>
      <c r="U149" s="1055"/>
      <c r="V149" s="1055"/>
      <c r="W149" s="1055"/>
      <c r="X149" s="1055"/>
      <c r="Y149" s="1055"/>
      <c r="AA149" s="1114"/>
      <c r="AM149" s="1214">
        <f t="shared" si="15"/>
      </c>
      <c r="AN149" s="1214">
        <f t="shared" si="15"/>
      </c>
      <c r="AO149" s="1214">
        <f t="shared" si="15"/>
      </c>
      <c r="AP149" s="1214"/>
      <c r="AQ149" s="1214"/>
      <c r="AR149" s="1214"/>
    </row>
    <row r="150" spans="1:44" s="906" customFormat="1" ht="15.75">
      <c r="A150" s="1794" t="s">
        <v>59</v>
      </c>
      <c r="B150" s="1795" t="s">
        <v>208</v>
      </c>
      <c r="C150" s="1127"/>
      <c r="D150" s="1126" t="s">
        <v>241</v>
      </c>
      <c r="E150" s="1126"/>
      <c r="F150" s="1126"/>
      <c r="G150" s="1819">
        <v>2</v>
      </c>
      <c r="H150" s="1814">
        <f t="shared" si="13"/>
        <v>60</v>
      </c>
      <c r="I150" s="1078">
        <f>J150+K150+L150</f>
        <v>27</v>
      </c>
      <c r="J150" s="1078">
        <v>18</v>
      </c>
      <c r="K150" s="1079">
        <v>9</v>
      </c>
      <c r="L150" s="1079"/>
      <c r="M150" s="1080">
        <f>H150-I150</f>
        <v>33</v>
      </c>
      <c r="N150" s="1127"/>
      <c r="O150" s="1126"/>
      <c r="P150" s="1076"/>
      <c r="Q150" s="1128"/>
      <c r="R150" s="1126">
        <v>3</v>
      </c>
      <c r="T150" s="1055"/>
      <c r="U150" s="1055"/>
      <c r="V150" s="1055"/>
      <c r="W150" s="1055"/>
      <c r="X150" s="1055"/>
      <c r="Y150" s="1055"/>
      <c r="AA150" s="1114">
        <f>G147+G150+G151+G152+G153</f>
        <v>16</v>
      </c>
      <c r="AI150" s="906" t="s">
        <v>249</v>
      </c>
      <c r="AM150" s="1214">
        <f t="shared" si="15"/>
      </c>
      <c r="AN150" s="1214">
        <f t="shared" si="15"/>
      </c>
      <c r="AO150" s="1214">
        <f t="shared" si="15"/>
      </c>
      <c r="AP150" s="1214"/>
      <c r="AQ150" s="1214"/>
      <c r="AR150" s="1214"/>
    </row>
    <row r="151" spans="1:44" s="906" customFormat="1" ht="31.5">
      <c r="A151" s="1796" t="s">
        <v>61</v>
      </c>
      <c r="B151" s="1797" t="s">
        <v>209</v>
      </c>
      <c r="C151" s="970"/>
      <c r="D151" s="1039">
        <v>3</v>
      </c>
      <c r="E151" s="1039"/>
      <c r="F151" s="1038"/>
      <c r="G151" s="1817">
        <v>2</v>
      </c>
      <c r="H151" s="941">
        <f t="shared" si="13"/>
        <v>60</v>
      </c>
      <c r="I151" s="1027">
        <v>30</v>
      </c>
      <c r="J151" s="1027">
        <v>15</v>
      </c>
      <c r="K151" s="1028">
        <v>15</v>
      </c>
      <c r="L151" s="1028"/>
      <c r="M151" s="965">
        <f>H151-I151</f>
        <v>30</v>
      </c>
      <c r="N151" s="941"/>
      <c r="O151" s="950"/>
      <c r="P151" s="1040"/>
      <c r="Q151" s="1074">
        <v>2</v>
      </c>
      <c r="R151" s="1043"/>
      <c r="S151" s="1043"/>
      <c r="AA151" s="1114">
        <f>G154</f>
        <v>4</v>
      </c>
      <c r="AM151" s="1214">
        <f t="shared" si="15"/>
      </c>
      <c r="AN151" s="1214">
        <f t="shared" si="15"/>
      </c>
      <c r="AO151" s="1214">
        <f t="shared" si="15"/>
      </c>
      <c r="AP151" s="1214"/>
      <c r="AQ151" s="1214"/>
      <c r="AR151" s="1214"/>
    </row>
    <row r="152" spans="1:44" s="906" customFormat="1" ht="21.75" customHeight="1">
      <c r="A152" s="1796" t="s">
        <v>81</v>
      </c>
      <c r="B152" s="1797" t="s">
        <v>210</v>
      </c>
      <c r="C152" s="977"/>
      <c r="D152" s="1085" t="s">
        <v>241</v>
      </c>
      <c r="E152" s="1085"/>
      <c r="F152" s="1115"/>
      <c r="G152" s="1819">
        <v>2</v>
      </c>
      <c r="H152" s="974">
        <f t="shared" si="13"/>
        <v>60</v>
      </c>
      <c r="I152" s="1078">
        <f>J152+K152+L152</f>
        <v>27</v>
      </c>
      <c r="J152" s="1078">
        <v>18</v>
      </c>
      <c r="K152" s="1079">
        <v>9</v>
      </c>
      <c r="L152" s="1079"/>
      <c r="M152" s="1080">
        <f>H152-I152</f>
        <v>33</v>
      </c>
      <c r="N152" s="974"/>
      <c r="O152" s="1116"/>
      <c r="P152" s="1117"/>
      <c r="Q152" s="1118"/>
      <c r="R152" s="1087">
        <v>3</v>
      </c>
      <c r="S152" s="1043"/>
      <c r="T152" s="1119"/>
      <c r="U152" s="1119"/>
      <c r="V152" s="1119"/>
      <c r="W152" s="1119"/>
      <c r="X152" s="1119"/>
      <c r="Y152" s="1120"/>
      <c r="AA152" s="1114">
        <f>G147+G150+G151+G152+G155</f>
        <v>12</v>
      </c>
      <c r="AM152" s="1214">
        <f t="shared" si="15"/>
      </c>
      <c r="AN152" s="1214">
        <f t="shared" si="15"/>
      </c>
      <c r="AO152" s="1214">
        <f t="shared" si="15"/>
      </c>
      <c r="AP152" s="1214"/>
      <c r="AQ152" s="1214"/>
      <c r="AR152" s="1214"/>
    </row>
    <row r="153" spans="1:44" s="906" customFormat="1" ht="15.75">
      <c r="A153" s="1796" t="s">
        <v>36</v>
      </c>
      <c r="B153" s="1797" t="s">
        <v>211</v>
      </c>
      <c r="C153" s="970"/>
      <c r="D153" s="949"/>
      <c r="E153" s="949"/>
      <c r="F153" s="1038"/>
      <c r="G153" s="1820">
        <v>8</v>
      </c>
      <c r="H153" s="970">
        <f t="shared" si="13"/>
        <v>240</v>
      </c>
      <c r="I153" s="1023"/>
      <c r="J153" s="1023"/>
      <c r="K153" s="1024"/>
      <c r="L153" s="1024"/>
      <c r="M153" s="1025"/>
      <c r="N153" s="970"/>
      <c r="O153" s="1156"/>
      <c r="P153" s="1040"/>
      <c r="Q153" s="1047"/>
      <c r="R153" s="1043"/>
      <c r="S153" s="1043"/>
      <c r="AA153" s="1114"/>
      <c r="AM153" s="1214">
        <f t="shared" si="15"/>
      </c>
      <c r="AN153" s="1214">
        <f t="shared" si="15"/>
      </c>
      <c r="AO153" s="1214">
        <f t="shared" si="15"/>
      </c>
      <c r="AP153" s="1214"/>
      <c r="AQ153" s="1214"/>
      <c r="AR153" s="1214"/>
    </row>
    <row r="154" spans="1:44" s="380" customFormat="1" ht="15.75">
      <c r="A154" s="1798"/>
      <c r="B154" s="1799" t="s">
        <v>70</v>
      </c>
      <c r="C154" s="307"/>
      <c r="D154" s="68"/>
      <c r="E154" s="68"/>
      <c r="F154" s="139"/>
      <c r="G154" s="1820">
        <v>4</v>
      </c>
      <c r="H154" s="307">
        <f t="shared" si="13"/>
        <v>120</v>
      </c>
      <c r="I154" s="115"/>
      <c r="J154" s="115"/>
      <c r="K154" s="116"/>
      <c r="L154" s="116"/>
      <c r="M154" s="317"/>
      <c r="N154" s="307"/>
      <c r="O154" s="1157"/>
      <c r="P154" s="365"/>
      <c r="Q154" s="371"/>
      <c r="R154" s="372"/>
      <c r="S154" s="372"/>
      <c r="AA154" s="773"/>
      <c r="AM154" s="1214">
        <f t="shared" si="15"/>
      </c>
      <c r="AN154" s="1214">
        <f t="shared" si="15"/>
      </c>
      <c r="AO154" s="1214">
        <f t="shared" si="15"/>
      </c>
      <c r="AP154" s="1220"/>
      <c r="AQ154" s="1220"/>
      <c r="AR154" s="1220"/>
    </row>
    <row r="155" spans="1:44" s="380" customFormat="1" ht="15.75">
      <c r="A155" s="1798"/>
      <c r="B155" s="1800" t="s">
        <v>71</v>
      </c>
      <c r="C155" s="307"/>
      <c r="D155" s="68"/>
      <c r="E155" s="68"/>
      <c r="F155" s="139"/>
      <c r="G155" s="616">
        <v>4</v>
      </c>
      <c r="H155" s="281">
        <f t="shared" si="13"/>
        <v>120</v>
      </c>
      <c r="I155" s="109">
        <v>77</v>
      </c>
      <c r="J155" s="109">
        <v>30</v>
      </c>
      <c r="K155" s="110">
        <v>30</v>
      </c>
      <c r="L155" s="110">
        <v>17</v>
      </c>
      <c r="M155" s="316">
        <f>H155-I155</f>
        <v>43</v>
      </c>
      <c r="N155" s="307"/>
      <c r="O155" s="300"/>
      <c r="P155" s="365"/>
      <c r="Q155" s="371"/>
      <c r="R155" s="372"/>
      <c r="S155" s="372"/>
      <c r="AA155" s="773"/>
      <c r="AM155" s="1214">
        <f t="shared" si="15"/>
      </c>
      <c r="AN155" s="1214">
        <f t="shared" si="15"/>
      </c>
      <c r="AO155" s="1214">
        <f t="shared" si="15"/>
      </c>
      <c r="AP155" s="1220"/>
      <c r="AQ155" s="1220"/>
      <c r="AR155" s="1220"/>
    </row>
    <row r="156" spans="1:44" s="380" customFormat="1" ht="15.75">
      <c r="A156" s="1798"/>
      <c r="B156" s="1799" t="s">
        <v>71</v>
      </c>
      <c r="C156" s="307">
        <v>3</v>
      </c>
      <c r="D156" s="68"/>
      <c r="E156" s="68"/>
      <c r="F156" s="139"/>
      <c r="G156" s="1820">
        <v>3</v>
      </c>
      <c r="H156" s="307">
        <f t="shared" si="13"/>
        <v>90</v>
      </c>
      <c r="I156" s="115">
        <v>60</v>
      </c>
      <c r="J156" s="115">
        <v>30</v>
      </c>
      <c r="K156" s="116">
        <v>30</v>
      </c>
      <c r="L156" s="116"/>
      <c r="M156" s="317">
        <f>H156-I156</f>
        <v>30</v>
      </c>
      <c r="N156" s="307"/>
      <c r="O156" s="300"/>
      <c r="P156" s="365"/>
      <c r="Q156" s="402">
        <v>4</v>
      </c>
      <c r="R156" s="372"/>
      <c r="S156" s="372"/>
      <c r="AA156" s="773"/>
      <c r="AM156" s="1214">
        <f t="shared" si="15"/>
      </c>
      <c r="AN156" s="1214">
        <f t="shared" si="15"/>
      </c>
      <c r="AO156" s="1214">
        <f t="shared" si="15"/>
      </c>
      <c r="AP156" s="1220"/>
      <c r="AQ156" s="1220"/>
      <c r="AR156" s="1220"/>
    </row>
    <row r="157" spans="1:44" s="380" customFormat="1" ht="15.75">
      <c r="A157" s="1798"/>
      <c r="B157" s="1799" t="s">
        <v>212</v>
      </c>
      <c r="C157" s="307"/>
      <c r="D157" s="68"/>
      <c r="E157" s="68"/>
      <c r="F157" s="139"/>
      <c r="G157" s="616">
        <v>1</v>
      </c>
      <c r="H157" s="307">
        <f t="shared" si="13"/>
        <v>30</v>
      </c>
      <c r="I157" s="115">
        <v>17</v>
      </c>
      <c r="J157" s="115"/>
      <c r="K157" s="116"/>
      <c r="L157" s="116">
        <v>17</v>
      </c>
      <c r="M157" s="317">
        <f>H157-I157</f>
        <v>13</v>
      </c>
      <c r="N157" s="307"/>
      <c r="O157" s="300"/>
      <c r="P157" s="365"/>
      <c r="Q157" s="371"/>
      <c r="R157" s="372"/>
      <c r="S157" s="372"/>
      <c r="AA157" s="773">
        <f>AA115+AA135</f>
        <v>42</v>
      </c>
      <c r="AM157" s="1214">
        <f t="shared" si="15"/>
      </c>
      <c r="AN157" s="1214">
        <f t="shared" si="15"/>
      </c>
      <c r="AO157" s="1214">
        <f t="shared" si="15"/>
      </c>
      <c r="AP157" s="1220"/>
      <c r="AQ157" s="1220"/>
      <c r="AR157" s="1220"/>
    </row>
    <row r="158" spans="1:44" s="380" customFormat="1" ht="15.75">
      <c r="A158" s="1798"/>
      <c r="B158" s="1799" t="s">
        <v>212</v>
      </c>
      <c r="C158" s="307"/>
      <c r="D158" s="68"/>
      <c r="E158" s="68"/>
      <c r="F158" s="139"/>
      <c r="G158" s="1820">
        <v>0.5</v>
      </c>
      <c r="H158" s="307">
        <f t="shared" si="13"/>
        <v>15</v>
      </c>
      <c r="I158" s="115">
        <v>9</v>
      </c>
      <c r="J158" s="115"/>
      <c r="K158" s="116"/>
      <c r="L158" s="116">
        <v>9</v>
      </c>
      <c r="M158" s="317">
        <f>H158-I158</f>
        <v>6</v>
      </c>
      <c r="N158" s="307"/>
      <c r="O158" s="300"/>
      <c r="P158" s="365"/>
      <c r="Q158" s="371"/>
      <c r="R158" s="373">
        <v>1</v>
      </c>
      <c r="S158" s="372"/>
      <c r="AA158" s="773">
        <f>AA116+AA136</f>
        <v>7.5</v>
      </c>
      <c r="AM158" s="1214">
        <f t="shared" si="15"/>
      </c>
      <c r="AN158" s="1214">
        <f t="shared" si="15"/>
      </c>
      <c r="AO158" s="1214">
        <f t="shared" si="15"/>
      </c>
      <c r="AP158" s="1220"/>
      <c r="AQ158" s="1220"/>
      <c r="AR158" s="1220"/>
    </row>
    <row r="159" spans="1:44" s="380" customFormat="1" ht="16.5" thickBot="1">
      <c r="A159" s="1801"/>
      <c r="B159" s="1802" t="s">
        <v>212</v>
      </c>
      <c r="C159" s="826"/>
      <c r="D159" s="642"/>
      <c r="E159" s="642" t="s">
        <v>242</v>
      </c>
      <c r="F159" s="451"/>
      <c r="G159" s="1821">
        <v>0.5</v>
      </c>
      <c r="H159" s="826">
        <f t="shared" si="13"/>
        <v>15</v>
      </c>
      <c r="I159" s="673">
        <v>8</v>
      </c>
      <c r="J159" s="673"/>
      <c r="K159" s="674"/>
      <c r="L159" s="674">
        <v>8</v>
      </c>
      <c r="M159" s="318">
        <f>H159-I159</f>
        <v>7</v>
      </c>
      <c r="N159" s="826"/>
      <c r="O159" s="1803"/>
      <c r="P159" s="1804"/>
      <c r="Q159" s="1767"/>
      <c r="R159" s="698"/>
      <c r="S159" s="1474">
        <v>1</v>
      </c>
      <c r="AA159" s="773">
        <f>AA117+AA137</f>
        <v>34.5</v>
      </c>
      <c r="AM159" s="1214">
        <f t="shared" si="15"/>
      </c>
      <c r="AN159" s="1214">
        <f t="shared" si="15"/>
      </c>
      <c r="AO159" s="1214">
        <f t="shared" si="15"/>
      </c>
      <c r="AP159" s="1220"/>
      <c r="AQ159" s="1220"/>
      <c r="AR159" s="1220"/>
    </row>
    <row r="160" spans="1:44" s="28" customFormat="1" ht="16.5" thickBot="1">
      <c r="A160" s="3361" t="s">
        <v>123</v>
      </c>
      <c r="B160" s="3362"/>
      <c r="C160" s="1808"/>
      <c r="D160" s="1809"/>
      <c r="E160" s="1809"/>
      <c r="F160" s="1809"/>
      <c r="G160" s="1815">
        <f>G113+G118+G121+G124+G130+G133+G135+G136+G143+G144+G145</f>
        <v>61</v>
      </c>
      <c r="H160" s="1810">
        <f>G160*30</f>
        <v>1830</v>
      </c>
      <c r="I160" s="1811"/>
      <c r="J160" s="1811"/>
      <c r="K160" s="1811"/>
      <c r="L160" s="1811"/>
      <c r="M160" s="1811"/>
      <c r="N160" s="1812"/>
      <c r="O160" s="1812"/>
      <c r="P160" s="1812"/>
      <c r="Q160" s="1812"/>
      <c r="R160" s="1812"/>
      <c r="S160" s="1813"/>
      <c r="T160" s="256"/>
      <c r="U160" s="256"/>
      <c r="V160" s="256"/>
      <c r="W160" s="256"/>
      <c r="X160" s="256"/>
      <c r="Y160" s="256"/>
      <c r="Z160" s="905">
        <f>G147+G150+G151+G152+G153+G113+G118+G121+G124+G130+G133</f>
        <v>61</v>
      </c>
      <c r="AA160" s="28">
        <f>30*G160</f>
        <v>1830</v>
      </c>
      <c r="AM160" s="1221"/>
      <c r="AN160" s="1214">
        <f>IF(O160&lt;&gt;0,"так","")</f>
      </c>
      <c r="AO160" s="1221"/>
      <c r="AP160" s="1221"/>
      <c r="AQ160" s="1221"/>
      <c r="AR160" s="1221"/>
    </row>
    <row r="161" spans="1:44" s="28" customFormat="1" ht="16.5" thickBot="1">
      <c r="A161" s="3252" t="s">
        <v>272</v>
      </c>
      <c r="B161" s="3252"/>
      <c r="C161" s="637"/>
      <c r="D161" s="637"/>
      <c r="E161" s="637"/>
      <c r="F161" s="637"/>
      <c r="G161" s="638">
        <f>G114+G119+G122+G125+G131+G137</f>
        <v>26.5</v>
      </c>
      <c r="H161" s="638">
        <f>H147+H150+H151+H152+H155+H115+H120+H123+H126+H132+H133</f>
        <v>1035</v>
      </c>
      <c r="I161" s="638"/>
      <c r="J161" s="638"/>
      <c r="K161" s="638"/>
      <c r="L161" s="638"/>
      <c r="M161" s="638"/>
      <c r="N161" s="1805"/>
      <c r="O161" s="1805"/>
      <c r="P161" s="1806"/>
      <c r="Q161" s="1805"/>
      <c r="R161" s="1805"/>
      <c r="S161" s="1807"/>
      <c r="T161" s="256"/>
      <c r="U161" s="256"/>
      <c r="V161" s="256"/>
      <c r="W161" s="256"/>
      <c r="X161" s="256"/>
      <c r="Y161" s="256"/>
      <c r="Z161" s="905">
        <f>G147+G150+G151+G152+G155+G115+G120+G123+G126+G132+G133</f>
        <v>34.5</v>
      </c>
      <c r="AA161" s="28">
        <f>30*G161</f>
        <v>795</v>
      </c>
      <c r="AM161" s="1221"/>
      <c r="AN161" s="1214">
        <f>IF(O161&lt;&gt;0,"так","")</f>
      </c>
      <c r="AO161" s="1221"/>
      <c r="AP161" s="1221"/>
      <c r="AQ161" s="1221"/>
      <c r="AR161" s="1221"/>
    </row>
    <row r="162" spans="1:44" s="28" customFormat="1" ht="16.5" thickBot="1">
      <c r="A162" s="3262" t="s">
        <v>273</v>
      </c>
      <c r="B162" s="3262"/>
      <c r="C162" s="459"/>
      <c r="D162" s="459"/>
      <c r="E162" s="459"/>
      <c r="F162" s="459"/>
      <c r="G162" s="638">
        <f>G115+G120+G123+G126+G132+G133+G135+G138+G143+G144+G145</f>
        <v>34.5</v>
      </c>
      <c r="H162" s="638">
        <f>H154+H114+H119+H122+H125+H131</f>
        <v>795</v>
      </c>
      <c r="I162" s="1842">
        <f>I115+I120+I123+I126+I132+I133+I135+I138+I143+I144+I145</f>
        <v>546</v>
      </c>
      <c r="J162" s="1842">
        <f>J115+J120+J123+J126+J132+J133+J135+J138+J143+J144+J145</f>
        <v>294</v>
      </c>
      <c r="K162" s="1843">
        <f>K115+K120+K123+K126+K132+K133+K135+K138+K143+K144+K145</f>
        <v>202</v>
      </c>
      <c r="L162" s="1843">
        <f>L126+L138</f>
        <v>50</v>
      </c>
      <c r="M162" s="1844">
        <f>H162-I162</f>
        <v>249</v>
      </c>
      <c r="N162" s="1840">
        <v>0</v>
      </c>
      <c r="O162" s="1840">
        <v>0</v>
      </c>
      <c r="P162" s="448">
        <v>8</v>
      </c>
      <c r="Q162" s="1840">
        <f>Q120+Q128+Q129+Q132+Q139+Q143</f>
        <v>15</v>
      </c>
      <c r="R162" s="1840">
        <f>R116+R123+R141+R144+R145</f>
        <v>17</v>
      </c>
      <c r="S162" s="1841">
        <f>S117+S133+S135+S142</f>
        <v>12</v>
      </c>
      <c r="T162" s="256"/>
      <c r="U162" s="256"/>
      <c r="V162" s="256"/>
      <c r="W162" s="256"/>
      <c r="X162" s="256"/>
      <c r="Y162" s="256"/>
      <c r="Z162" s="905">
        <f>G154+G114+G119+G122+G125+G131</f>
        <v>26.5</v>
      </c>
      <c r="AA162" s="28">
        <f>30*G162</f>
        <v>1035</v>
      </c>
      <c r="AM162" s="1221"/>
      <c r="AN162" s="1221"/>
      <c r="AO162" s="1221"/>
      <c r="AP162" s="1221"/>
      <c r="AQ162" s="1221"/>
      <c r="AR162" s="1221"/>
    </row>
    <row r="163" spans="1:44" s="28" customFormat="1" ht="15.75">
      <c r="A163" s="3276" t="s">
        <v>152</v>
      </c>
      <c r="B163" s="3277"/>
      <c r="C163" s="3263"/>
      <c r="D163" s="3264"/>
      <c r="E163" s="3264"/>
      <c r="F163" s="3264"/>
      <c r="G163" s="3264"/>
      <c r="H163" s="3264"/>
      <c r="I163" s="3264"/>
      <c r="J163" s="3264"/>
      <c r="K163" s="3264"/>
      <c r="L163" s="3264"/>
      <c r="M163" s="3264"/>
      <c r="N163" s="3264"/>
      <c r="O163" s="3264"/>
      <c r="P163" s="3264"/>
      <c r="Q163" s="3264"/>
      <c r="R163" s="3264"/>
      <c r="S163" s="3265"/>
      <c r="T163" s="25"/>
      <c r="U163" s="25"/>
      <c r="V163" s="25"/>
      <c r="W163" s="25"/>
      <c r="X163" s="25"/>
      <c r="Y163" s="25"/>
      <c r="AM163" s="1221"/>
      <c r="AN163" s="1221"/>
      <c r="AO163" s="1221"/>
      <c r="AP163" s="1221"/>
      <c r="AQ163" s="1221"/>
      <c r="AR163" s="1221"/>
    </row>
    <row r="164" spans="1:44" s="28" customFormat="1" ht="15.75">
      <c r="A164" s="3228" t="s">
        <v>143</v>
      </c>
      <c r="B164" s="3229"/>
      <c r="C164" s="156"/>
      <c r="D164" s="156"/>
      <c r="E164" s="156"/>
      <c r="F164" s="223"/>
      <c r="G164" s="224">
        <f>G63+G91+G99+G161</f>
        <v>120</v>
      </c>
      <c r="H164" s="224">
        <f>G164*30</f>
        <v>3600</v>
      </c>
      <c r="I164" s="226"/>
      <c r="J164" s="226"/>
      <c r="K164" s="227"/>
      <c r="L164" s="227"/>
      <c r="M164" s="339"/>
      <c r="N164" s="286"/>
      <c r="O164" s="229"/>
      <c r="P164" s="158"/>
      <c r="Q164" s="222"/>
      <c r="R164" s="217"/>
      <c r="S164" s="217"/>
      <c r="T164" s="25"/>
      <c r="U164" s="25"/>
      <c r="V164" s="25"/>
      <c r="W164" s="25"/>
      <c r="X164" s="25"/>
      <c r="Y164" s="25"/>
      <c r="AM164" s="1221"/>
      <c r="AN164" s="1221"/>
      <c r="AO164" s="1221"/>
      <c r="AP164" s="1221"/>
      <c r="AQ164" s="1221"/>
      <c r="AR164" s="1221"/>
    </row>
    <row r="165" spans="1:44" s="28" customFormat="1" ht="15.75">
      <c r="A165" s="3228" t="s">
        <v>124</v>
      </c>
      <c r="B165" s="3229"/>
      <c r="C165" s="156"/>
      <c r="D165" s="156"/>
      <c r="E165" s="156"/>
      <c r="F165" s="223"/>
      <c r="G165" s="536">
        <f>G64+G92+G100+G162</f>
        <v>120</v>
      </c>
      <c r="H165" s="61">
        <f>G165*30</f>
        <v>3600</v>
      </c>
      <c r="I165" s="226"/>
      <c r="J165" s="226"/>
      <c r="K165" s="227"/>
      <c r="L165" s="227"/>
      <c r="M165" s="339"/>
      <c r="N165" s="286"/>
      <c r="O165" s="229"/>
      <c r="P165" s="158"/>
      <c r="Q165" s="222"/>
      <c r="R165" s="217"/>
      <c r="S165" s="217"/>
      <c r="T165" s="25"/>
      <c r="U165" s="25"/>
      <c r="V165" s="25"/>
      <c r="W165" s="25"/>
      <c r="X165" s="25"/>
      <c r="Y165" s="25"/>
      <c r="AM165" s="1221"/>
      <c r="AN165" s="1221"/>
      <c r="AO165" s="1221"/>
      <c r="AP165" s="1221"/>
      <c r="AQ165" s="1221"/>
      <c r="AR165" s="1221"/>
    </row>
    <row r="166" spans="1:44" s="28" customFormat="1" ht="15.75">
      <c r="A166" s="3231" t="s">
        <v>154</v>
      </c>
      <c r="B166" s="3232"/>
      <c r="C166" s="230"/>
      <c r="D166" s="230"/>
      <c r="E166" s="230"/>
      <c r="F166" s="206"/>
      <c r="G166" s="278">
        <f>G164+G165</f>
        <v>240</v>
      </c>
      <c r="H166" s="231">
        <f>G166*30</f>
        <v>7200</v>
      </c>
      <c r="I166" s="280">
        <f aca="true" t="shared" si="16" ref="I166:R166">I64+I92+I162</f>
        <v>1466</v>
      </c>
      <c r="J166" s="280">
        <f t="shared" si="16"/>
        <v>766</v>
      </c>
      <c r="K166" s="279">
        <f t="shared" si="16"/>
        <v>444</v>
      </c>
      <c r="L166" s="279">
        <f t="shared" si="16"/>
        <v>301</v>
      </c>
      <c r="M166" s="1845">
        <f t="shared" si="16"/>
        <v>1219</v>
      </c>
      <c r="N166" s="617">
        <f t="shared" si="16"/>
        <v>27</v>
      </c>
      <c r="O166" s="618">
        <f t="shared" si="16"/>
        <v>24</v>
      </c>
      <c r="P166" s="616">
        <f t="shared" si="16"/>
        <v>22</v>
      </c>
      <c r="Q166" s="616">
        <f t="shared" si="16"/>
        <v>24</v>
      </c>
      <c r="R166" s="616">
        <f t="shared" si="16"/>
        <v>24</v>
      </c>
      <c r="S166" s="616">
        <f>S64+S162</f>
        <v>12</v>
      </c>
      <c r="T166" s="25"/>
      <c r="U166" s="25"/>
      <c r="V166" s="25"/>
      <c r="W166" s="25"/>
      <c r="X166" s="25"/>
      <c r="Y166" s="25"/>
      <c r="AM166" s="1221"/>
      <c r="AN166" s="1221"/>
      <c r="AO166" s="1221"/>
      <c r="AP166" s="1221"/>
      <c r="AQ166" s="1221"/>
      <c r="AR166" s="1221"/>
    </row>
    <row r="167" spans="1:44" s="28" customFormat="1" ht="12.75" customHeight="1">
      <c r="A167" s="3230" t="s">
        <v>102</v>
      </c>
      <c r="B167" s="3230"/>
      <c r="C167" s="3230"/>
      <c r="D167" s="3230"/>
      <c r="E167" s="3230"/>
      <c r="F167" s="3230"/>
      <c r="G167" s="3230"/>
      <c r="H167" s="3230"/>
      <c r="I167" s="3230"/>
      <c r="J167" s="3230"/>
      <c r="K167" s="3230"/>
      <c r="L167" s="3230"/>
      <c r="M167" s="3230"/>
      <c r="N167" s="50">
        <v>4</v>
      </c>
      <c r="O167" s="50">
        <v>3</v>
      </c>
      <c r="P167" s="51">
        <v>1</v>
      </c>
      <c r="Q167" s="216">
        <v>4</v>
      </c>
      <c r="R167" s="216">
        <v>2</v>
      </c>
      <c r="S167" s="216">
        <v>3</v>
      </c>
      <c r="T167" s="25"/>
      <c r="U167" s="25"/>
      <c r="V167" s="25"/>
      <c r="W167" s="25"/>
      <c r="X167" s="25"/>
      <c r="Y167" s="25"/>
      <c r="AM167" s="1221"/>
      <c r="AN167" s="1221"/>
      <c r="AO167" s="1221"/>
      <c r="AP167" s="1221"/>
      <c r="AQ167" s="1221"/>
      <c r="AR167" s="1221"/>
    </row>
    <row r="168" spans="1:44" s="234" customFormat="1" ht="12.75" customHeight="1">
      <c r="A168" s="3230" t="s">
        <v>103</v>
      </c>
      <c r="B168" s="3230"/>
      <c r="C168" s="3230"/>
      <c r="D168" s="3230"/>
      <c r="E168" s="3230"/>
      <c r="F168" s="3230"/>
      <c r="G168" s="3230"/>
      <c r="H168" s="3230"/>
      <c r="I168" s="3230"/>
      <c r="J168" s="3230"/>
      <c r="K168" s="3230"/>
      <c r="L168" s="3230"/>
      <c r="M168" s="3230"/>
      <c r="N168" s="50">
        <v>3</v>
      </c>
      <c r="O168" s="50">
        <v>3</v>
      </c>
      <c r="P168" s="51">
        <v>5</v>
      </c>
      <c r="Q168" s="216">
        <v>3</v>
      </c>
      <c r="R168" s="216">
        <v>4</v>
      </c>
      <c r="S168" s="216">
        <v>1</v>
      </c>
      <c r="T168" s="25"/>
      <c r="U168" s="25"/>
      <c r="V168" s="25"/>
      <c r="W168" s="25"/>
      <c r="X168" s="25"/>
      <c r="Y168" s="25"/>
      <c r="AM168" s="1222"/>
      <c r="AN168" s="1222"/>
      <c r="AO168" s="1222"/>
      <c r="AP168" s="1222"/>
      <c r="AQ168" s="1222"/>
      <c r="AR168" s="1222"/>
    </row>
    <row r="169" spans="1:44" s="234" customFormat="1" ht="12.75" customHeight="1">
      <c r="A169" s="3230" t="s">
        <v>104</v>
      </c>
      <c r="B169" s="3230"/>
      <c r="C169" s="3230"/>
      <c r="D169" s="3230"/>
      <c r="E169" s="3230"/>
      <c r="F169" s="3230"/>
      <c r="G169" s="3230"/>
      <c r="H169" s="3230"/>
      <c r="I169" s="3230"/>
      <c r="J169" s="3230"/>
      <c r="K169" s="3230"/>
      <c r="L169" s="3230"/>
      <c r="M169" s="3230"/>
      <c r="N169" s="50"/>
      <c r="O169" s="50"/>
      <c r="P169" s="51">
        <v>1</v>
      </c>
      <c r="Q169" s="216">
        <v>2</v>
      </c>
      <c r="R169" s="216">
        <v>1</v>
      </c>
      <c r="S169" s="216">
        <v>1</v>
      </c>
      <c r="T169" s="25"/>
      <c r="U169" s="25"/>
      <c r="V169" s="25"/>
      <c r="W169" s="25"/>
      <c r="X169" s="25"/>
      <c r="Y169" s="25"/>
      <c r="AM169" s="1222"/>
      <c r="AN169" s="1222"/>
      <c r="AO169" s="1222"/>
      <c r="AP169" s="1222"/>
      <c r="AQ169" s="1222"/>
      <c r="AR169" s="1222"/>
    </row>
    <row r="170" spans="1:44" s="28" customFormat="1" ht="15.75">
      <c r="A170" s="235"/>
      <c r="B170" s="1158"/>
      <c r="C170" s="137"/>
      <c r="D170" s="137"/>
      <c r="E170" s="137"/>
      <c r="F170" s="237"/>
      <c r="G170" s="238"/>
      <c r="H170" s="239"/>
      <c r="I170" s="240"/>
      <c r="J170" s="142"/>
      <c r="K170" s="142"/>
      <c r="L170" s="142"/>
      <c r="M170" s="142"/>
      <c r="N170" s="241"/>
      <c r="O170" s="142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AM170" s="1221"/>
      <c r="AN170" s="1221"/>
      <c r="AO170" s="1221"/>
      <c r="AP170" s="1221"/>
      <c r="AQ170" s="1221"/>
      <c r="AR170" s="1221"/>
    </row>
    <row r="171" spans="1:44" s="243" customFormat="1" ht="15.75">
      <c r="A171" s="235"/>
      <c r="B171" s="1159"/>
      <c r="C171" s="137"/>
      <c r="D171" s="137"/>
      <c r="E171" s="137"/>
      <c r="F171" s="237"/>
      <c r="G171" s="238"/>
      <c r="H171" s="239"/>
      <c r="I171" s="240"/>
      <c r="J171" s="142"/>
      <c r="K171" s="3260" t="s">
        <v>192</v>
      </c>
      <c r="L171" s="3261"/>
      <c r="M171" s="3261"/>
      <c r="N171" s="1160"/>
      <c r="O171" s="1160"/>
      <c r="P171" s="1161"/>
      <c r="Q171" s="244"/>
      <c r="R171" s="1161"/>
      <c r="S171" s="1161"/>
      <c r="T171" s="25"/>
      <c r="U171" s="25"/>
      <c r="V171" s="25"/>
      <c r="W171" s="25"/>
      <c r="X171" s="25"/>
      <c r="Y171" s="25"/>
      <c r="AM171" s="1223"/>
      <c r="AN171" s="1223"/>
      <c r="AO171" s="1223"/>
      <c r="AP171" s="1223"/>
      <c r="AQ171" s="1223"/>
      <c r="AR171" s="1223"/>
    </row>
    <row r="172" spans="1:44" s="243" customFormat="1" ht="15.75">
      <c r="A172" s="235"/>
      <c r="B172" s="1159"/>
      <c r="C172" s="137"/>
      <c r="D172" s="137"/>
      <c r="E172" s="137"/>
      <c r="F172" s="237"/>
      <c r="G172" s="244"/>
      <c r="H172" s="245"/>
      <c r="I172" s="246"/>
      <c r="J172" s="247"/>
      <c r="K172" s="247"/>
      <c r="L172" s="247"/>
      <c r="M172" s="247"/>
      <c r="N172" s="3374">
        <f>G18+G22+G26+G32+G35+G39+G42+G50+G51+G52+G55+G58+G61+G69+G70+G77+G78+G82+G127</f>
        <v>59.5</v>
      </c>
      <c r="O172" s="3375"/>
      <c r="P172" s="3375"/>
      <c r="Q172" s="3376">
        <f>G14+G27+G47+G73+G83+G84+G88+G89+G96+G116+G117+G120+G123+G128+G129+G132+G133+G135+G139+G141+G142+G143+G144+G145+G102+G97</f>
        <v>60</v>
      </c>
      <c r="R172" s="3377"/>
      <c r="S172" s="3377"/>
      <c r="T172" s="25"/>
      <c r="U172" s="25"/>
      <c r="V172" s="25"/>
      <c r="W172" s="25"/>
      <c r="X172" s="25"/>
      <c r="Y172" s="25"/>
      <c r="AM172" s="1223"/>
      <c r="AN172" s="1223"/>
      <c r="AO172" s="1223"/>
      <c r="AP172" s="1223"/>
      <c r="AQ172" s="1223"/>
      <c r="AR172" s="1223"/>
    </row>
    <row r="173" spans="1:44" s="243" customFormat="1" ht="15.75">
      <c r="A173" s="235"/>
      <c r="B173" s="1162"/>
      <c r="C173" s="137"/>
      <c r="D173" s="137"/>
      <c r="E173" s="137"/>
      <c r="F173" s="237"/>
      <c r="G173" s="244"/>
      <c r="H173" s="245"/>
      <c r="I173" s="246"/>
      <c r="J173" s="246"/>
      <c r="K173" s="3233" t="s">
        <v>53</v>
      </c>
      <c r="L173" s="3378"/>
      <c r="M173" s="3378"/>
      <c r="N173" s="3374">
        <f>N172+Q172</f>
        <v>119.5</v>
      </c>
      <c r="O173" s="3379"/>
      <c r="P173" s="3380"/>
      <c r="Q173" s="3380"/>
      <c r="R173" s="3380"/>
      <c r="S173" s="3380"/>
      <c r="T173" s="25"/>
      <c r="U173" s="25"/>
      <c r="V173" s="25"/>
      <c r="W173" s="25"/>
      <c r="X173" s="25"/>
      <c r="Y173" s="25"/>
      <c r="AM173" s="1223"/>
      <c r="AN173" s="1223"/>
      <c r="AO173" s="1223"/>
      <c r="AP173" s="1223"/>
      <c r="AQ173" s="1223"/>
      <c r="AR173" s="1223"/>
    </row>
    <row r="174" spans="1:44" s="243" customFormat="1" ht="15.75">
      <c r="A174" s="235"/>
      <c r="B174" s="249" t="s">
        <v>267</v>
      </c>
      <c r="C174" s="249"/>
      <c r="D174" s="3226"/>
      <c r="E174" s="3226"/>
      <c r="F174" s="3226"/>
      <c r="G174" s="249"/>
      <c r="H174" s="3227" t="s">
        <v>268</v>
      </c>
      <c r="I174" s="3227"/>
      <c r="J174" s="3227"/>
      <c r="K174" s="142"/>
      <c r="L174" s="142"/>
      <c r="M174" s="142"/>
      <c r="N174" s="241"/>
      <c r="O174" s="142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AM174" s="1223"/>
      <c r="AN174" s="1223"/>
      <c r="AO174" s="1223"/>
      <c r="AP174" s="1223"/>
      <c r="AQ174" s="1223"/>
      <c r="AR174" s="1223"/>
    </row>
    <row r="175" spans="1:44" s="243" customFormat="1" ht="15.75">
      <c r="A175" s="235"/>
      <c r="B175" s="249"/>
      <c r="C175" s="249"/>
      <c r="D175" s="249"/>
      <c r="E175" s="249"/>
      <c r="F175" s="249"/>
      <c r="G175" s="249"/>
      <c r="H175" s="249"/>
      <c r="I175" s="249"/>
      <c r="J175" s="249"/>
      <c r="K175" s="142"/>
      <c r="L175" s="142"/>
      <c r="M175" s="142"/>
      <c r="N175" s="241"/>
      <c r="O175" s="142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AM175" s="1223"/>
      <c r="AN175" s="1223"/>
      <c r="AO175" s="1223"/>
      <c r="AP175" s="1223"/>
      <c r="AQ175" s="1223"/>
      <c r="AR175" s="1223"/>
    </row>
    <row r="176" spans="1:44" s="243" customFormat="1" ht="15.75">
      <c r="A176" s="235"/>
      <c r="B176" s="249" t="s">
        <v>105</v>
      </c>
      <c r="C176" s="249"/>
      <c r="D176" s="3226"/>
      <c r="E176" s="3226"/>
      <c r="F176" s="3226"/>
      <c r="G176" s="249"/>
      <c r="H176" s="3227" t="s">
        <v>269</v>
      </c>
      <c r="I176" s="3227"/>
      <c r="J176" s="3227"/>
      <c r="K176" s="142"/>
      <c r="L176" s="142"/>
      <c r="M176" s="142"/>
      <c r="N176" s="241"/>
      <c r="O176" s="142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AM176" s="1223"/>
      <c r="AN176" s="1223"/>
      <c r="AO176" s="1223"/>
      <c r="AP176" s="1223"/>
      <c r="AQ176" s="1223"/>
      <c r="AR176" s="1223"/>
    </row>
    <row r="177" spans="1:44" s="243" customFormat="1" ht="15.75">
      <c r="A177" s="235"/>
      <c r="B177" s="1162"/>
      <c r="C177" s="137"/>
      <c r="D177" s="137"/>
      <c r="E177" s="137"/>
      <c r="F177" s="237"/>
      <c r="G177" s="244"/>
      <c r="H177" s="245"/>
      <c r="I177" s="246"/>
      <c r="J177" s="247"/>
      <c r="K177" s="247"/>
      <c r="L177" s="247"/>
      <c r="M177" s="247"/>
      <c r="N177" s="241"/>
      <c r="O177" s="142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AM177" s="1223"/>
      <c r="AN177" s="1223"/>
      <c r="AO177" s="1223"/>
      <c r="AP177" s="1223"/>
      <c r="AQ177" s="1223"/>
      <c r="AR177" s="1223"/>
    </row>
    <row r="178" spans="1:44" s="243" customFormat="1" ht="15.75">
      <c r="A178" s="235"/>
      <c r="B178" s="1521" t="s">
        <v>270</v>
      </c>
      <c r="C178" s="137"/>
      <c r="D178" s="3318"/>
      <c r="E178" s="3319"/>
      <c r="F178" s="3319"/>
      <c r="G178" s="244"/>
      <c r="H178" s="245"/>
      <c r="I178" s="3233" t="s">
        <v>269</v>
      </c>
      <c r="J178" s="3234"/>
      <c r="K178" s="247"/>
      <c r="L178" s="247"/>
      <c r="M178" s="247"/>
      <c r="N178" s="241"/>
      <c r="O178" s="142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AM178" s="1223"/>
      <c r="AN178" s="1223"/>
      <c r="AO178" s="1223"/>
      <c r="AP178" s="1223"/>
      <c r="AQ178" s="1223"/>
      <c r="AR178" s="1223"/>
    </row>
    <row r="179" spans="1:44" s="250" customFormat="1" ht="15.75">
      <c r="A179" s="235"/>
      <c r="B179" s="1162"/>
      <c r="C179" s="137"/>
      <c r="D179" s="137"/>
      <c r="E179" s="137"/>
      <c r="F179" s="237"/>
      <c r="G179" s="244"/>
      <c r="H179" s="245"/>
      <c r="I179" s="246"/>
      <c r="J179" s="247"/>
      <c r="K179" s="247"/>
      <c r="L179" s="247"/>
      <c r="M179" s="247"/>
      <c r="N179" s="241"/>
      <c r="O179" s="142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AM179" s="1224"/>
      <c r="AN179" s="1224"/>
      <c r="AO179" s="1224"/>
      <c r="AP179" s="1224"/>
      <c r="AQ179" s="1224"/>
      <c r="AR179" s="1224"/>
    </row>
    <row r="180" spans="1:44" s="243" customFormat="1" ht="15.75">
      <c r="A180" s="235"/>
      <c r="B180" s="1162"/>
      <c r="C180" s="137"/>
      <c r="D180" s="137"/>
      <c r="E180" s="137"/>
      <c r="F180" s="237"/>
      <c r="G180" s="244"/>
      <c r="H180" s="245"/>
      <c r="I180" s="246"/>
      <c r="J180" s="247"/>
      <c r="K180" s="247"/>
      <c r="L180" s="247"/>
      <c r="M180" s="247"/>
      <c r="N180" s="241"/>
      <c r="O180" s="142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AM180" s="1223"/>
      <c r="AN180" s="1223"/>
      <c r="AO180" s="1223"/>
      <c r="AP180" s="1223"/>
      <c r="AQ180" s="1223"/>
      <c r="AR180" s="1223"/>
    </row>
    <row r="181" spans="1:44" s="243" customFormat="1" ht="15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AM181" s="1223"/>
      <c r="AN181" s="1223"/>
      <c r="AO181" s="1223"/>
      <c r="AP181" s="1223"/>
      <c r="AQ181" s="1223"/>
      <c r="AR181" s="1223"/>
    </row>
    <row r="182" spans="1:44" s="243" customFormat="1" ht="15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AM182" s="1223"/>
      <c r="AN182" s="1223"/>
      <c r="AO182" s="1223"/>
      <c r="AP182" s="1223"/>
      <c r="AQ182" s="1223"/>
      <c r="AR182" s="1223"/>
    </row>
    <row r="183" spans="1:44" s="243" customFormat="1" ht="15.75">
      <c r="A183" s="24"/>
      <c r="B183" s="28"/>
      <c r="C183" s="251"/>
      <c r="D183" s="252"/>
      <c r="E183" s="252"/>
      <c r="F183" s="251"/>
      <c r="G183" s="251"/>
      <c r="H183" s="251"/>
      <c r="I183" s="28"/>
      <c r="J183" s="28"/>
      <c r="K183" s="28"/>
      <c r="L183" s="28"/>
      <c r="M183" s="28"/>
      <c r="N183" s="28"/>
      <c r="O183" s="28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AM183" s="1223"/>
      <c r="AN183" s="1223"/>
      <c r="AO183" s="1223"/>
      <c r="AP183" s="1223"/>
      <c r="AQ183" s="1223"/>
      <c r="AR183" s="1223"/>
    </row>
    <row r="184" spans="1:44" s="243" customFormat="1" ht="15.75">
      <c r="A184" s="24"/>
      <c r="B184" s="253"/>
      <c r="C184" s="23"/>
      <c r="D184" s="23"/>
      <c r="E184" s="23"/>
      <c r="F184" s="253"/>
      <c r="G184" s="253"/>
      <c r="H184" s="253"/>
      <c r="I184" s="253"/>
      <c r="J184" s="253"/>
      <c r="K184" s="253"/>
      <c r="L184" s="23"/>
      <c r="M184" s="23"/>
      <c r="N184" s="23"/>
      <c r="O184" s="198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AM184" s="1223"/>
      <c r="AN184" s="1223"/>
      <c r="AO184" s="1223"/>
      <c r="AP184" s="1223"/>
      <c r="AQ184" s="1223"/>
      <c r="AR184" s="1223"/>
    </row>
    <row r="185" spans="1:44" s="243" customFormat="1" ht="15.75">
      <c r="A185" s="24"/>
      <c r="B185" s="253"/>
      <c r="C185" s="23"/>
      <c r="D185" s="23"/>
      <c r="E185" s="23"/>
      <c r="F185" s="253"/>
      <c r="G185" s="253"/>
      <c r="H185" s="253"/>
      <c r="I185" s="253"/>
      <c r="J185" s="253"/>
      <c r="K185" s="253"/>
      <c r="L185" s="23"/>
      <c r="M185" s="23"/>
      <c r="N185" s="23"/>
      <c r="O185" s="198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AM185" s="1223"/>
      <c r="AN185" s="1223"/>
      <c r="AO185" s="1223"/>
      <c r="AP185" s="1223"/>
      <c r="AQ185" s="1223"/>
      <c r="AR185" s="1223"/>
    </row>
    <row r="186" spans="1:44" s="243" customFormat="1" ht="15.75">
      <c r="A186" s="24"/>
      <c r="B186" s="253"/>
      <c r="C186" s="23"/>
      <c r="D186" s="23"/>
      <c r="E186" s="23"/>
      <c r="F186" s="253"/>
      <c r="G186" s="253"/>
      <c r="H186" s="253"/>
      <c r="I186" s="253"/>
      <c r="J186" s="253"/>
      <c r="K186" s="253"/>
      <c r="L186" s="23"/>
      <c r="M186" s="23"/>
      <c r="N186" s="23"/>
      <c r="O186" s="198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AM186" s="1223"/>
      <c r="AN186" s="1223"/>
      <c r="AO186" s="1223"/>
      <c r="AP186" s="1223"/>
      <c r="AQ186" s="1223"/>
      <c r="AR186" s="1223"/>
    </row>
    <row r="187" spans="1:44" s="28" customFormat="1" ht="15.75">
      <c r="A187" s="24"/>
      <c r="B187" s="253"/>
      <c r="C187" s="23"/>
      <c r="D187" s="23"/>
      <c r="E187" s="23"/>
      <c r="F187" s="253"/>
      <c r="G187" s="253"/>
      <c r="H187" s="253"/>
      <c r="I187" s="253"/>
      <c r="J187" s="253"/>
      <c r="K187" s="253"/>
      <c r="L187" s="23"/>
      <c r="M187" s="23"/>
      <c r="N187" s="23"/>
      <c r="O187" s="198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AM187" s="1221"/>
      <c r="AN187" s="1221"/>
      <c r="AO187" s="1221"/>
      <c r="AP187" s="1221"/>
      <c r="AQ187" s="1221"/>
      <c r="AR187" s="1221"/>
    </row>
    <row r="188" spans="1:44" s="28" customFormat="1" ht="15.75">
      <c r="A188" s="24"/>
      <c r="B188" s="253"/>
      <c r="C188" s="23"/>
      <c r="D188" s="23"/>
      <c r="E188" s="23"/>
      <c r="F188" s="253"/>
      <c r="G188" s="253"/>
      <c r="H188" s="253"/>
      <c r="I188" s="253"/>
      <c r="J188" s="253"/>
      <c r="K188" s="253"/>
      <c r="L188" s="23"/>
      <c r="M188" s="23"/>
      <c r="N188" s="23"/>
      <c r="O188" s="198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AM188" s="1221"/>
      <c r="AN188" s="1221"/>
      <c r="AO188" s="1221"/>
      <c r="AP188" s="1221"/>
      <c r="AQ188" s="1221"/>
      <c r="AR188" s="1221"/>
    </row>
    <row r="189" spans="1:44" s="28" customFormat="1" ht="15.75">
      <c r="A189" s="24"/>
      <c r="B189" s="254"/>
      <c r="C189" s="255"/>
      <c r="D189" s="255"/>
      <c r="E189" s="255"/>
      <c r="F189" s="254"/>
      <c r="G189" s="254"/>
      <c r="H189" s="254"/>
      <c r="I189" s="254"/>
      <c r="J189" s="254"/>
      <c r="K189" s="254"/>
      <c r="L189" s="255"/>
      <c r="M189" s="255"/>
      <c r="N189" s="255"/>
      <c r="O189" s="199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AM189" s="1221"/>
      <c r="AN189" s="1221"/>
      <c r="AO189" s="1221"/>
      <c r="AP189" s="1221"/>
      <c r="AQ189" s="1221"/>
      <c r="AR189" s="1221"/>
    </row>
    <row r="190" spans="1:44" s="28" customFormat="1" ht="15.75">
      <c r="A190" s="24"/>
      <c r="B190" s="254"/>
      <c r="C190" s="255"/>
      <c r="D190" s="255"/>
      <c r="E190" s="255"/>
      <c r="F190" s="254"/>
      <c r="G190" s="254"/>
      <c r="H190" s="254"/>
      <c r="I190" s="254"/>
      <c r="J190" s="254"/>
      <c r="K190" s="254"/>
      <c r="L190" s="255"/>
      <c r="M190" s="255"/>
      <c r="N190" s="255"/>
      <c r="O190" s="199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AM190" s="1221"/>
      <c r="AN190" s="1221"/>
      <c r="AO190" s="1221"/>
      <c r="AP190" s="1221"/>
      <c r="AQ190" s="1221"/>
      <c r="AR190" s="1221"/>
    </row>
    <row r="191" spans="1:44" s="28" customFormat="1" ht="15.75">
      <c r="A191" s="24"/>
      <c r="B191" s="254"/>
      <c r="C191" s="255"/>
      <c r="D191" s="255"/>
      <c r="E191" s="255"/>
      <c r="F191" s="254"/>
      <c r="G191" s="254"/>
      <c r="H191" s="254"/>
      <c r="I191" s="254"/>
      <c r="J191" s="254"/>
      <c r="K191" s="254"/>
      <c r="L191" s="255"/>
      <c r="M191" s="255"/>
      <c r="N191" s="255"/>
      <c r="O191" s="199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AM191" s="1221"/>
      <c r="AN191" s="1221"/>
      <c r="AO191" s="1221"/>
      <c r="AP191" s="1221"/>
      <c r="AQ191" s="1221"/>
      <c r="AR191" s="1221"/>
    </row>
    <row r="192" spans="1:44" s="28" customFormat="1" ht="15.75">
      <c r="A192" s="24"/>
      <c r="B192" s="254"/>
      <c r="C192" s="255"/>
      <c r="D192" s="255"/>
      <c r="E192" s="255"/>
      <c r="F192" s="254"/>
      <c r="G192" s="254"/>
      <c r="H192" s="254"/>
      <c r="I192" s="254"/>
      <c r="J192" s="254"/>
      <c r="K192" s="254"/>
      <c r="L192" s="255"/>
      <c r="M192" s="255"/>
      <c r="N192" s="255"/>
      <c r="O192" s="199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AM192" s="1221"/>
      <c r="AN192" s="1221"/>
      <c r="AO192" s="1221"/>
      <c r="AP192" s="1221"/>
      <c r="AQ192" s="1221"/>
      <c r="AR192" s="1221"/>
    </row>
    <row r="193" spans="1:44" s="28" customFormat="1" ht="15.75">
      <c r="A193" s="24"/>
      <c r="B193" s="254"/>
      <c r="C193" s="255"/>
      <c r="D193" s="255"/>
      <c r="E193" s="255"/>
      <c r="F193" s="254"/>
      <c r="G193" s="254"/>
      <c r="H193" s="254"/>
      <c r="I193" s="254"/>
      <c r="J193" s="254"/>
      <c r="K193" s="254"/>
      <c r="L193" s="255"/>
      <c r="M193" s="255"/>
      <c r="N193" s="255"/>
      <c r="O193" s="199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AM193" s="1221"/>
      <c r="AN193" s="1221"/>
      <c r="AO193" s="1221"/>
      <c r="AP193" s="1221"/>
      <c r="AQ193" s="1221"/>
      <c r="AR193" s="1221"/>
    </row>
    <row r="194" spans="1:44" s="28" customFormat="1" ht="15.75">
      <c r="A194" s="24"/>
      <c r="B194" s="254"/>
      <c r="C194" s="255"/>
      <c r="D194" s="255"/>
      <c r="E194" s="255"/>
      <c r="F194" s="254"/>
      <c r="G194" s="254"/>
      <c r="H194" s="254"/>
      <c r="I194" s="254"/>
      <c r="J194" s="254"/>
      <c r="K194" s="254"/>
      <c r="L194" s="255"/>
      <c r="M194" s="255"/>
      <c r="N194" s="255"/>
      <c r="O194" s="199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AM194" s="1221"/>
      <c r="AN194" s="1221"/>
      <c r="AO194" s="1221"/>
      <c r="AP194" s="1221"/>
      <c r="AQ194" s="1221"/>
      <c r="AR194" s="1221"/>
    </row>
    <row r="195" spans="1:44" s="28" customFormat="1" ht="15.75">
      <c r="A195" s="24"/>
      <c r="B195" s="254"/>
      <c r="C195" s="255"/>
      <c r="D195" s="255"/>
      <c r="E195" s="255"/>
      <c r="F195" s="254"/>
      <c r="G195" s="254"/>
      <c r="H195" s="254"/>
      <c r="I195" s="254"/>
      <c r="J195" s="254"/>
      <c r="K195" s="254"/>
      <c r="L195" s="255"/>
      <c r="M195" s="255"/>
      <c r="N195" s="255"/>
      <c r="O195" s="199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198"/>
      <c r="AM195" s="1221"/>
      <c r="AN195" s="1221"/>
      <c r="AO195" s="1221"/>
      <c r="AP195" s="1221"/>
      <c r="AQ195" s="1221"/>
      <c r="AR195" s="1221"/>
    </row>
    <row r="196" spans="1:44" s="28" customFormat="1" ht="15.75">
      <c r="A196" s="24"/>
      <c r="B196" s="254"/>
      <c r="C196" s="255"/>
      <c r="D196" s="255"/>
      <c r="E196" s="255"/>
      <c r="F196" s="254"/>
      <c r="G196" s="254"/>
      <c r="H196" s="254"/>
      <c r="I196" s="254"/>
      <c r="J196" s="254"/>
      <c r="K196" s="254"/>
      <c r="L196" s="255"/>
      <c r="M196" s="255"/>
      <c r="N196" s="255"/>
      <c r="O196" s="199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198"/>
      <c r="AM196" s="1221"/>
      <c r="AN196" s="1221"/>
      <c r="AO196" s="1221"/>
      <c r="AP196" s="1221"/>
      <c r="AQ196" s="1221"/>
      <c r="AR196" s="1221"/>
    </row>
    <row r="197" spans="1:44" s="28" customFormat="1" ht="15.75">
      <c r="A197" s="24"/>
      <c r="B197" s="254"/>
      <c r="C197" s="255"/>
      <c r="D197" s="255"/>
      <c r="E197" s="255"/>
      <c r="F197" s="254"/>
      <c r="G197" s="254"/>
      <c r="H197" s="254"/>
      <c r="I197" s="254"/>
      <c r="J197" s="254"/>
      <c r="K197" s="254"/>
      <c r="L197" s="255"/>
      <c r="M197" s="255"/>
      <c r="N197" s="255"/>
      <c r="O197" s="199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198"/>
      <c r="AM197" s="1221"/>
      <c r="AN197" s="1221"/>
      <c r="AO197" s="1221"/>
      <c r="AP197" s="1221"/>
      <c r="AQ197" s="1221"/>
      <c r="AR197" s="1221"/>
    </row>
    <row r="198" spans="1:44" s="28" customFormat="1" ht="15.75">
      <c r="A198" s="24"/>
      <c r="B198" s="254"/>
      <c r="C198" s="255"/>
      <c r="D198" s="255"/>
      <c r="E198" s="255"/>
      <c r="F198" s="254"/>
      <c r="G198" s="254"/>
      <c r="H198" s="254"/>
      <c r="I198" s="254"/>
      <c r="J198" s="254"/>
      <c r="K198" s="254"/>
      <c r="L198" s="255"/>
      <c r="M198" s="255"/>
      <c r="N198" s="255"/>
      <c r="O198" s="199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198"/>
      <c r="AM198" s="1221"/>
      <c r="AN198" s="1221"/>
      <c r="AO198" s="1221"/>
      <c r="AP198" s="1221"/>
      <c r="AQ198" s="1221"/>
      <c r="AR198" s="1221"/>
    </row>
    <row r="199" spans="1:44" s="28" customFormat="1" ht="15.75">
      <c r="A199" s="24"/>
      <c r="B199" s="254"/>
      <c r="C199" s="255"/>
      <c r="D199" s="255"/>
      <c r="E199" s="255"/>
      <c r="F199" s="254"/>
      <c r="G199" s="254"/>
      <c r="H199" s="254"/>
      <c r="I199" s="254"/>
      <c r="J199" s="254"/>
      <c r="K199" s="254"/>
      <c r="L199" s="255"/>
      <c r="M199" s="255"/>
      <c r="N199" s="255"/>
      <c r="O199" s="199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198"/>
      <c r="AM199" s="1221"/>
      <c r="AN199" s="1221"/>
      <c r="AO199" s="1221"/>
      <c r="AP199" s="1221"/>
      <c r="AQ199" s="1221"/>
      <c r="AR199" s="1221"/>
    </row>
    <row r="200" spans="2:26" ht="15.75">
      <c r="B200" s="254"/>
      <c r="C200" s="255"/>
      <c r="D200" s="255"/>
      <c r="E200" s="255"/>
      <c r="F200" s="254"/>
      <c r="G200" s="254"/>
      <c r="H200" s="254"/>
      <c r="I200" s="254"/>
      <c r="J200" s="254"/>
      <c r="K200" s="254"/>
      <c r="L200" s="255"/>
      <c r="M200" s="255"/>
      <c r="N200" s="255"/>
      <c r="O200" s="199"/>
      <c r="Z200" s="199"/>
    </row>
    <row r="201" ht="15.75">
      <c r="Z201" s="199"/>
    </row>
    <row r="202" ht="15.75">
      <c r="Z202" s="199"/>
    </row>
    <row r="203" ht="15.75">
      <c r="Z203" s="199"/>
    </row>
    <row r="204" ht="15.75">
      <c r="Z204" s="199"/>
    </row>
    <row r="205" ht="15.75">
      <c r="Z205" s="199"/>
    </row>
    <row r="206" ht="15.75">
      <c r="Z206" s="199"/>
    </row>
    <row r="207" ht="15.75">
      <c r="Z207" s="199"/>
    </row>
    <row r="208" ht="15.75">
      <c r="Z208" s="199"/>
    </row>
    <row r="209" ht="15.75">
      <c r="Z209" s="199"/>
    </row>
    <row r="210" ht="15.75">
      <c r="Z210" s="199"/>
    </row>
    <row r="211" ht="15.75">
      <c r="Z211" s="199"/>
    </row>
    <row r="213" ht="15.75">
      <c r="Z213" s="256"/>
    </row>
    <row r="214" spans="26:33" ht="15.75">
      <c r="Z214" s="251"/>
      <c r="AA214" s="251"/>
      <c r="AB214" s="251"/>
      <c r="AC214" s="251"/>
      <c r="AD214" s="251"/>
      <c r="AE214" s="251"/>
      <c r="AF214" s="251"/>
      <c r="AG214" s="251"/>
    </row>
    <row r="215" spans="26:33" ht="15.75">
      <c r="Z215" s="26"/>
      <c r="AA215" s="26"/>
      <c r="AB215" s="26"/>
      <c r="AC215" s="26"/>
      <c r="AD215" s="26"/>
      <c r="AE215" s="26"/>
      <c r="AF215" s="26"/>
      <c r="AG215" s="26"/>
    </row>
    <row r="216" spans="26:33" ht="15.75">
      <c r="Z216" s="26"/>
      <c r="AA216" s="26"/>
      <c r="AB216" s="26"/>
      <c r="AC216" s="26"/>
      <c r="AD216" s="26"/>
      <c r="AE216" s="26"/>
      <c r="AF216" s="26"/>
      <c r="AG216" s="26"/>
    </row>
    <row r="217" spans="26:33" ht="15.75">
      <c r="Z217" s="26"/>
      <c r="AA217" s="26"/>
      <c r="AB217" s="26"/>
      <c r="AC217" s="26"/>
      <c r="AD217" s="26"/>
      <c r="AE217" s="26"/>
      <c r="AF217" s="26"/>
      <c r="AG217" s="26"/>
    </row>
  </sheetData>
  <sheetProtection selectLockedCells="1" selectUnlockedCells="1"/>
  <mergeCells count="68">
    <mergeCell ref="A167:M167"/>
    <mergeCell ref="Q172:S172"/>
    <mergeCell ref="K173:M173"/>
    <mergeCell ref="N173:S173"/>
    <mergeCell ref="D174:F174"/>
    <mergeCell ref="H174:J174"/>
    <mergeCell ref="A168:M168"/>
    <mergeCell ref="A169:M169"/>
    <mergeCell ref="A104:S104"/>
    <mergeCell ref="D176:F176"/>
    <mergeCell ref="H176:J176"/>
    <mergeCell ref="K171:M171"/>
    <mergeCell ref="N172:P172"/>
    <mergeCell ref="A163:B163"/>
    <mergeCell ref="C163:S163"/>
    <mergeCell ref="A164:B164"/>
    <mergeCell ref="A165:B165"/>
    <mergeCell ref="A166:B166"/>
    <mergeCell ref="A90:B90"/>
    <mergeCell ref="A160:B160"/>
    <mergeCell ref="A161:B161"/>
    <mergeCell ref="A162:B162"/>
    <mergeCell ref="A93:S93"/>
    <mergeCell ref="A98:B98"/>
    <mergeCell ref="A99:B99"/>
    <mergeCell ref="A101:S101"/>
    <mergeCell ref="A103:B103"/>
    <mergeCell ref="A100:B100"/>
    <mergeCell ref="Q3:S4"/>
    <mergeCell ref="A105:S105"/>
    <mergeCell ref="A106:S106"/>
    <mergeCell ref="A112:S112"/>
    <mergeCell ref="A146:S146"/>
    <mergeCell ref="A134:S134"/>
    <mergeCell ref="A62:B62"/>
    <mergeCell ref="A63:B63"/>
    <mergeCell ref="A64:B64"/>
    <mergeCell ref="A65:S65"/>
    <mergeCell ref="A10:Y10"/>
    <mergeCell ref="A91:B91"/>
    <mergeCell ref="A1:Y1"/>
    <mergeCell ref="A2:A7"/>
    <mergeCell ref="B2:B7"/>
    <mergeCell ref="C2:F2"/>
    <mergeCell ref="G2:G7"/>
    <mergeCell ref="H2:L2"/>
    <mergeCell ref="W3:Y4"/>
    <mergeCell ref="I4:I7"/>
    <mergeCell ref="E5:E7"/>
    <mergeCell ref="D3:D7"/>
    <mergeCell ref="D178:F178"/>
    <mergeCell ref="I178:J178"/>
    <mergeCell ref="F5:F7"/>
    <mergeCell ref="N6:Y6"/>
    <mergeCell ref="H3:H7"/>
    <mergeCell ref="I3:L3"/>
    <mergeCell ref="M3:M7"/>
    <mergeCell ref="N3:P4"/>
    <mergeCell ref="N2:Y2"/>
    <mergeCell ref="T3:V4"/>
    <mergeCell ref="E3:F4"/>
    <mergeCell ref="L4:L7"/>
    <mergeCell ref="K4:K7"/>
    <mergeCell ref="A28:B29"/>
    <mergeCell ref="A9:Y9"/>
    <mergeCell ref="C3:C7"/>
    <mergeCell ref="C28:S29"/>
    <mergeCell ref="J4:J7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6"/>
  <sheetViews>
    <sheetView view="pageBreakPreview" zoomScale="75" zoomScaleNormal="50" zoomScaleSheetLayoutView="75" zoomScalePageLayoutView="0" workbookViewId="0" topLeftCell="A88">
      <selection activeCell="C166" sqref="C166:S166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customWidth="1"/>
    <col min="8" max="8" width="10.125" style="26" customWidth="1"/>
    <col min="9" max="9" width="9.00390625" style="25" customWidth="1"/>
    <col min="10" max="10" width="8.25390625" style="25" customWidth="1"/>
    <col min="11" max="13" width="7.375" style="25" customWidth="1"/>
    <col min="14" max="14" width="7.125" style="25" customWidth="1"/>
    <col min="15" max="15" width="7.625" style="25" customWidth="1"/>
    <col min="16" max="16" width="6.625" style="25" customWidth="1"/>
    <col min="17" max="17" width="9.25390625" style="25" customWidth="1"/>
    <col min="18" max="18" width="7.75390625" style="25" customWidth="1"/>
    <col min="19" max="19" width="7.875" style="25" customWidth="1"/>
    <col min="20" max="25" width="0" style="25" hidden="1" customWidth="1"/>
    <col min="26" max="26" width="7.125" style="25" hidden="1" customWidth="1"/>
    <col min="27" max="38" width="0" style="25" hidden="1" customWidth="1"/>
    <col min="39" max="44" width="0" style="1225" hidden="1" customWidth="1"/>
    <col min="45" max="45" width="9.125" style="25" customWidth="1"/>
    <col min="46" max="51" width="12.75390625" style="1225" hidden="1" customWidth="1"/>
    <col min="52" max="16384" width="9.125" style="25" customWidth="1"/>
  </cols>
  <sheetData>
    <row r="1" spans="1:51" s="906" customFormat="1" ht="19.5" thickBot="1">
      <c r="A1" s="3114" t="s">
        <v>315</v>
      </c>
      <c r="B1" s="3115"/>
      <c r="C1" s="3115"/>
      <c r="D1" s="3115"/>
      <c r="E1" s="3115"/>
      <c r="F1" s="3115"/>
      <c r="G1" s="3115"/>
      <c r="H1" s="3115"/>
      <c r="I1" s="3115"/>
      <c r="J1" s="3115"/>
      <c r="K1" s="3115"/>
      <c r="L1" s="3115"/>
      <c r="M1" s="3115"/>
      <c r="N1" s="3116"/>
      <c r="O1" s="3116"/>
      <c r="P1" s="3116"/>
      <c r="Q1" s="3116"/>
      <c r="R1" s="3116"/>
      <c r="S1" s="3116"/>
      <c r="T1" s="3116"/>
      <c r="U1" s="3116"/>
      <c r="V1" s="3116"/>
      <c r="W1" s="3116"/>
      <c r="X1" s="3116"/>
      <c r="Y1" s="3117"/>
      <c r="AM1" s="1214"/>
      <c r="AN1" s="1214"/>
      <c r="AO1" s="1214"/>
      <c r="AP1" s="1214"/>
      <c r="AQ1" s="1214"/>
      <c r="AR1" s="1214"/>
      <c r="AT1" s="1214"/>
      <c r="AU1" s="1214"/>
      <c r="AV1" s="1214"/>
      <c r="AW1" s="1214"/>
      <c r="AX1" s="1214"/>
      <c r="AY1" s="1214"/>
    </row>
    <row r="2" spans="1:51" s="906" customFormat="1" ht="39.75" customHeight="1" thickBot="1">
      <c r="A2" s="3201" t="s">
        <v>41</v>
      </c>
      <c r="B2" s="3119" t="s">
        <v>42</v>
      </c>
      <c r="C2" s="3120" t="s">
        <v>238</v>
      </c>
      <c r="D2" s="3438"/>
      <c r="E2" s="3438"/>
      <c r="F2" s="3439"/>
      <c r="G2" s="3123" t="s">
        <v>43</v>
      </c>
      <c r="H2" s="3126" t="s">
        <v>44</v>
      </c>
      <c r="I2" s="3126"/>
      <c r="J2" s="3126"/>
      <c r="K2" s="3126"/>
      <c r="L2" s="3126"/>
      <c r="M2" s="29"/>
      <c r="N2" s="3297" t="s">
        <v>45</v>
      </c>
      <c r="O2" s="3298"/>
      <c r="P2" s="3298"/>
      <c r="Q2" s="3298"/>
      <c r="R2" s="3298"/>
      <c r="S2" s="3298"/>
      <c r="T2" s="3298"/>
      <c r="U2" s="3298"/>
      <c r="V2" s="3298"/>
      <c r="W2" s="3298"/>
      <c r="X2" s="3298"/>
      <c r="Y2" s="3299"/>
      <c r="AM2" s="1214"/>
      <c r="AN2" s="1214"/>
      <c r="AO2" s="1214"/>
      <c r="AP2" s="1214"/>
      <c r="AQ2" s="1214"/>
      <c r="AR2" s="1214"/>
      <c r="AT2" s="1214"/>
      <c r="AU2" s="1214"/>
      <c r="AV2" s="1214"/>
      <c r="AW2" s="1214"/>
      <c r="AX2" s="1214"/>
      <c r="AY2" s="1214"/>
    </row>
    <row r="3" spans="1:51" s="906" customFormat="1" ht="12.75" customHeight="1" thickBot="1">
      <c r="A3" s="3201"/>
      <c r="B3" s="3119"/>
      <c r="C3" s="3109" t="s">
        <v>110</v>
      </c>
      <c r="D3" s="3109" t="s">
        <v>111</v>
      </c>
      <c r="E3" s="3110" t="s">
        <v>112</v>
      </c>
      <c r="F3" s="3442"/>
      <c r="G3" s="3440"/>
      <c r="H3" s="3097" t="s">
        <v>46</v>
      </c>
      <c r="I3" s="3098" t="s">
        <v>47</v>
      </c>
      <c r="J3" s="3098"/>
      <c r="K3" s="3098"/>
      <c r="L3" s="3098"/>
      <c r="M3" s="3099" t="s">
        <v>48</v>
      </c>
      <c r="N3" s="3209" t="s">
        <v>49</v>
      </c>
      <c r="O3" s="3209"/>
      <c r="P3" s="3209"/>
      <c r="Q3" s="3209" t="s">
        <v>50</v>
      </c>
      <c r="R3" s="3209"/>
      <c r="S3" s="3209"/>
      <c r="T3" s="3300" t="s">
        <v>51</v>
      </c>
      <c r="U3" s="3300"/>
      <c r="V3" s="3300"/>
      <c r="W3" s="3300" t="s">
        <v>52</v>
      </c>
      <c r="X3" s="3300"/>
      <c r="Y3" s="3300"/>
      <c r="AM3" s="1214"/>
      <c r="AN3" s="1214"/>
      <c r="AO3" s="1214"/>
      <c r="AP3" s="1214"/>
      <c r="AQ3" s="1214"/>
      <c r="AR3" s="1214"/>
      <c r="AT3" s="1214"/>
      <c r="AU3" s="1214"/>
      <c r="AV3" s="1214"/>
      <c r="AW3" s="1214"/>
      <c r="AX3" s="1214"/>
      <c r="AY3" s="1214"/>
    </row>
    <row r="4" spans="1:51" s="906" customFormat="1" ht="32.25" customHeight="1" thickBot="1">
      <c r="A4" s="3201"/>
      <c r="B4" s="3119"/>
      <c r="C4" s="3436"/>
      <c r="D4" s="3436"/>
      <c r="E4" s="3443"/>
      <c r="F4" s="3444"/>
      <c r="G4" s="3440"/>
      <c r="H4" s="3097"/>
      <c r="I4" s="3100" t="s">
        <v>53</v>
      </c>
      <c r="J4" s="3100" t="s">
        <v>54</v>
      </c>
      <c r="K4" s="3100" t="s">
        <v>55</v>
      </c>
      <c r="L4" s="3100" t="s">
        <v>56</v>
      </c>
      <c r="M4" s="3099"/>
      <c r="N4" s="3209"/>
      <c r="O4" s="3209"/>
      <c r="P4" s="3209"/>
      <c r="Q4" s="3209"/>
      <c r="R4" s="3209"/>
      <c r="S4" s="3209"/>
      <c r="T4" s="3300"/>
      <c r="U4" s="3300"/>
      <c r="V4" s="3300"/>
      <c r="W4" s="3300"/>
      <c r="X4" s="3300"/>
      <c r="Y4" s="3300"/>
      <c r="AM4" s="1214"/>
      <c r="AN4" s="1214"/>
      <c r="AO4" s="1214"/>
      <c r="AP4" s="1214"/>
      <c r="AQ4" s="1214"/>
      <c r="AR4" s="1214"/>
      <c r="AT4" s="1214"/>
      <c r="AU4" s="1214"/>
      <c r="AV4" s="1214"/>
      <c r="AW4" s="1214"/>
      <c r="AX4" s="1214"/>
      <c r="AY4" s="1214"/>
    </row>
    <row r="5" spans="1:51" s="906" customFormat="1" ht="19.5" thickBot="1">
      <c r="A5" s="3201"/>
      <c r="B5" s="3119"/>
      <c r="C5" s="3436"/>
      <c r="D5" s="3436"/>
      <c r="E5" s="3101" t="s">
        <v>113</v>
      </c>
      <c r="F5" s="3104" t="s">
        <v>114</v>
      </c>
      <c r="G5" s="3440"/>
      <c r="H5" s="3097"/>
      <c r="I5" s="3100"/>
      <c r="J5" s="3100"/>
      <c r="K5" s="3100"/>
      <c r="L5" s="3100"/>
      <c r="M5" s="3099"/>
      <c r="N5" s="30">
        <v>1</v>
      </c>
      <c r="O5" s="31" t="s">
        <v>239</v>
      </c>
      <c r="P5" s="32" t="s">
        <v>240</v>
      </c>
      <c r="Q5" s="33">
        <v>3</v>
      </c>
      <c r="R5" s="31" t="s">
        <v>241</v>
      </c>
      <c r="S5" s="32" t="s">
        <v>242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M5" s="1215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  <c r="AT5" s="1214"/>
      <c r="AU5" s="1214"/>
      <c r="AV5" s="1214"/>
      <c r="AW5" s="1214"/>
      <c r="AX5" s="1214"/>
      <c r="AY5" s="1214"/>
    </row>
    <row r="6" spans="1:51" s="906" customFormat="1" ht="19.5" thickBot="1">
      <c r="A6" s="3201"/>
      <c r="B6" s="3119"/>
      <c r="C6" s="3436"/>
      <c r="D6" s="3436"/>
      <c r="E6" s="3436"/>
      <c r="F6" s="3105"/>
      <c r="G6" s="3440"/>
      <c r="H6" s="3097"/>
      <c r="I6" s="3100"/>
      <c r="J6" s="3100"/>
      <c r="K6" s="3100"/>
      <c r="L6" s="3100"/>
      <c r="M6" s="3099"/>
      <c r="N6" s="3300" t="s">
        <v>57</v>
      </c>
      <c r="O6" s="3300"/>
      <c r="P6" s="3300"/>
      <c r="Q6" s="3300"/>
      <c r="R6" s="3300"/>
      <c r="S6" s="3300"/>
      <c r="T6" s="3300"/>
      <c r="U6" s="3300"/>
      <c r="V6" s="3300"/>
      <c r="W6" s="3300"/>
      <c r="X6" s="3300"/>
      <c r="Y6" s="3300"/>
      <c r="AM6" s="1214"/>
      <c r="AN6" s="1214"/>
      <c r="AO6" s="1214"/>
      <c r="AP6" s="1214"/>
      <c r="AQ6" s="1214"/>
      <c r="AR6" s="1214"/>
      <c r="AT6" s="1214"/>
      <c r="AU6" s="1214"/>
      <c r="AV6" s="1214"/>
      <c r="AW6" s="1214"/>
      <c r="AX6" s="1214"/>
      <c r="AY6" s="1214"/>
    </row>
    <row r="7" spans="1:51" s="906" customFormat="1" ht="18.75">
      <c r="A7" s="3201"/>
      <c r="B7" s="3119"/>
      <c r="C7" s="3437"/>
      <c r="D7" s="3437"/>
      <c r="E7" s="3437"/>
      <c r="F7" s="3106"/>
      <c r="G7" s="3441"/>
      <c r="H7" s="3097"/>
      <c r="I7" s="3100"/>
      <c r="J7" s="3100"/>
      <c r="K7" s="3100"/>
      <c r="L7" s="3100"/>
      <c r="M7" s="3099"/>
      <c r="N7" s="30">
        <v>15</v>
      </c>
      <c r="O7" s="31">
        <v>9</v>
      </c>
      <c r="P7" s="32">
        <v>9</v>
      </c>
      <c r="Q7" s="33">
        <v>15</v>
      </c>
      <c r="R7" s="31">
        <v>9</v>
      </c>
      <c r="S7" s="32">
        <v>8</v>
      </c>
      <c r="T7" s="911">
        <v>15</v>
      </c>
      <c r="U7" s="909">
        <v>9</v>
      </c>
      <c r="V7" s="910">
        <v>9</v>
      </c>
      <c r="W7" s="911">
        <v>15</v>
      </c>
      <c r="X7" s="909">
        <v>9</v>
      </c>
      <c r="Y7" s="910">
        <v>8</v>
      </c>
      <c r="AM7" s="1214"/>
      <c r="AN7" s="1214"/>
      <c r="AO7" s="1214"/>
      <c r="AP7" s="1214"/>
      <c r="AQ7" s="1214"/>
      <c r="AR7" s="1214"/>
      <c r="AT7" s="1214"/>
      <c r="AU7" s="1214"/>
      <c r="AV7" s="1214"/>
      <c r="AW7" s="1214"/>
      <c r="AX7" s="1214"/>
      <c r="AY7" s="1214"/>
    </row>
    <row r="8" spans="1:51" s="906" customFormat="1" ht="19.5" thickBot="1">
      <c r="A8" s="34">
        <v>1</v>
      </c>
      <c r="B8" s="35">
        <v>2</v>
      </c>
      <c r="C8" s="36">
        <v>3</v>
      </c>
      <c r="D8" s="36">
        <v>4</v>
      </c>
      <c r="E8" s="257">
        <v>5</v>
      </c>
      <c r="F8" s="37">
        <v>6</v>
      </c>
      <c r="G8" s="38">
        <v>7</v>
      </c>
      <c r="H8" s="39">
        <v>8</v>
      </c>
      <c r="I8" s="36">
        <v>9</v>
      </c>
      <c r="J8" s="36">
        <v>10</v>
      </c>
      <c r="K8" s="36">
        <v>11</v>
      </c>
      <c r="L8" s="36">
        <v>12</v>
      </c>
      <c r="M8" s="37">
        <v>13</v>
      </c>
      <c r="N8" s="40">
        <v>14</v>
      </c>
      <c r="O8" s="41">
        <v>15</v>
      </c>
      <c r="P8" s="43">
        <v>16</v>
      </c>
      <c r="Q8" s="42">
        <v>17</v>
      </c>
      <c r="R8" s="41">
        <v>18</v>
      </c>
      <c r="S8" s="43">
        <v>19</v>
      </c>
      <c r="T8" s="922">
        <v>21</v>
      </c>
      <c r="U8" s="920">
        <v>22</v>
      </c>
      <c r="V8" s="921">
        <v>23</v>
      </c>
      <c r="W8" s="922">
        <v>24</v>
      </c>
      <c r="X8" s="920">
        <v>25</v>
      </c>
      <c r="Y8" s="921">
        <v>26</v>
      </c>
      <c r="AM8" s="1214"/>
      <c r="AN8" s="1214"/>
      <c r="AO8" s="1214"/>
      <c r="AP8" s="1214"/>
      <c r="AQ8" s="1214"/>
      <c r="AR8" s="1214"/>
      <c r="AT8" s="1215">
        <v>1</v>
      </c>
      <c r="AU8" s="1215" t="s">
        <v>239</v>
      </c>
      <c r="AV8" s="1215" t="s">
        <v>240</v>
      </c>
      <c r="AW8" s="1215">
        <v>3</v>
      </c>
      <c r="AX8" s="1215" t="s">
        <v>241</v>
      </c>
      <c r="AY8" s="1215" t="s">
        <v>242</v>
      </c>
    </row>
    <row r="9" spans="1:51" s="906" customFormat="1" ht="23.25" customHeight="1" thickBot="1">
      <c r="A9" s="3309" t="s">
        <v>155</v>
      </c>
      <c r="B9" s="3309"/>
      <c r="C9" s="3309"/>
      <c r="D9" s="3309"/>
      <c r="E9" s="3309"/>
      <c r="F9" s="3309"/>
      <c r="G9" s="3309"/>
      <c r="H9" s="3309"/>
      <c r="I9" s="3309"/>
      <c r="J9" s="3309"/>
      <c r="K9" s="3309"/>
      <c r="L9" s="3309"/>
      <c r="M9" s="3309"/>
      <c r="N9" s="3310"/>
      <c r="O9" s="3310"/>
      <c r="P9" s="3310"/>
      <c r="Q9" s="3310"/>
      <c r="R9" s="3310"/>
      <c r="S9" s="3310"/>
      <c r="T9" s="3310"/>
      <c r="U9" s="3310"/>
      <c r="V9" s="3310"/>
      <c r="W9" s="3310"/>
      <c r="X9" s="3310"/>
      <c r="Y9" s="3310"/>
      <c r="AM9" s="1214"/>
      <c r="AN9" s="1214"/>
      <c r="AO9" s="1214"/>
      <c r="AP9" s="1214"/>
      <c r="AQ9" s="1214"/>
      <c r="AR9" s="1214"/>
      <c r="AT9" s="1214"/>
      <c r="AU9" s="1214"/>
      <c r="AV9" s="1214"/>
      <c r="AW9" s="1214"/>
      <c r="AX9" s="1214"/>
      <c r="AY9" s="1214"/>
    </row>
    <row r="10" spans="1:51" s="906" customFormat="1" ht="21.75" customHeight="1" thickBot="1">
      <c r="A10" s="3326" t="s">
        <v>271</v>
      </c>
      <c r="B10" s="3327"/>
      <c r="C10" s="3327"/>
      <c r="D10" s="3327"/>
      <c r="E10" s="3327"/>
      <c r="F10" s="3327"/>
      <c r="G10" s="3327"/>
      <c r="H10" s="3327"/>
      <c r="I10" s="3327"/>
      <c r="J10" s="3327"/>
      <c r="K10" s="3327"/>
      <c r="L10" s="3327"/>
      <c r="M10" s="3327"/>
      <c r="N10" s="3328"/>
      <c r="O10" s="3328"/>
      <c r="P10" s="3328"/>
      <c r="Q10" s="3328"/>
      <c r="R10" s="3328"/>
      <c r="S10" s="3328"/>
      <c r="T10" s="3328"/>
      <c r="U10" s="3328"/>
      <c r="V10" s="3328"/>
      <c r="W10" s="3328"/>
      <c r="X10" s="3328"/>
      <c r="Y10" s="3329"/>
      <c r="AM10" s="1214"/>
      <c r="AN10" s="1214"/>
      <c r="AO10" s="1214"/>
      <c r="AP10" s="1214"/>
      <c r="AQ10" s="1214"/>
      <c r="AR10" s="1214"/>
      <c r="AT10" s="1214"/>
      <c r="AU10" s="1214"/>
      <c r="AV10" s="1214"/>
      <c r="AW10" s="1214"/>
      <c r="AX10" s="1214"/>
      <c r="AY10" s="1214"/>
    </row>
    <row r="11" spans="1:51" s="906" customFormat="1" ht="18" customHeight="1">
      <c r="A11" s="1906" t="s">
        <v>72</v>
      </c>
      <c r="B11" s="2470" t="s">
        <v>203</v>
      </c>
      <c r="C11" s="427" t="s">
        <v>58</v>
      </c>
      <c r="D11" s="2232"/>
      <c r="E11" s="265"/>
      <c r="F11" s="2233"/>
      <c r="G11" s="2405">
        <v>8</v>
      </c>
      <c r="H11" s="2234">
        <f>G11*30</f>
        <v>240</v>
      </c>
      <c r="I11" s="427"/>
      <c r="J11" s="72"/>
      <c r="K11" s="72"/>
      <c r="L11" s="72"/>
      <c r="M11" s="1905"/>
      <c r="N11" s="814"/>
      <c r="O11" s="282"/>
      <c r="P11" s="342"/>
      <c r="Q11" s="283"/>
      <c r="R11" s="284"/>
      <c r="S11" s="284"/>
      <c r="T11" s="933"/>
      <c r="U11" s="934"/>
      <c r="V11" s="935"/>
      <c r="W11" s="933"/>
      <c r="X11" s="934"/>
      <c r="Y11" s="935"/>
      <c r="AA11" s="906" t="s">
        <v>49</v>
      </c>
      <c r="AB11" s="936">
        <f>G18+G22+G179</f>
        <v>10</v>
      </c>
      <c r="AM11" s="1214" t="s">
        <v>257</v>
      </c>
      <c r="AN11" s="1214" t="s">
        <v>257</v>
      </c>
      <c r="AO11" s="1214" t="s">
        <v>257</v>
      </c>
      <c r="AP11" s="1214" t="s">
        <v>257</v>
      </c>
      <c r="AQ11" s="1214" t="s">
        <v>257</v>
      </c>
      <c r="AR11" s="1214" t="s">
        <v>257</v>
      </c>
      <c r="AT11" s="1214" t="b">
        <f aca="true" t="shared" si="0" ref="AT11:AY11">ISBLANK(N11)</f>
        <v>1</v>
      </c>
      <c r="AU11" s="1214" t="b">
        <f t="shared" si="0"/>
        <v>1</v>
      </c>
      <c r="AV11" s="1214" t="b">
        <f t="shared" si="0"/>
        <v>1</v>
      </c>
      <c r="AW11" s="1214" t="b">
        <f t="shared" si="0"/>
        <v>1</v>
      </c>
      <c r="AX11" s="1214" t="b">
        <f t="shared" si="0"/>
        <v>1</v>
      </c>
      <c r="AY11" s="1214" t="b">
        <f t="shared" si="0"/>
        <v>1</v>
      </c>
    </row>
    <row r="12" spans="1:51" s="906" customFormat="1" ht="18" customHeight="1">
      <c r="A12" s="1907"/>
      <c r="B12" s="2471" t="s">
        <v>328</v>
      </c>
      <c r="C12" s="307"/>
      <c r="D12" s="2235"/>
      <c r="E12" s="49"/>
      <c r="F12" s="2236"/>
      <c r="G12" s="2406">
        <v>6</v>
      </c>
      <c r="H12" s="1711">
        <f>G12*30</f>
        <v>180</v>
      </c>
      <c r="I12" s="323"/>
      <c r="J12" s="77"/>
      <c r="K12" s="77"/>
      <c r="L12" s="77"/>
      <c r="M12" s="316"/>
      <c r="N12" s="78"/>
      <c r="O12" s="52"/>
      <c r="P12" s="54"/>
      <c r="Q12" s="341"/>
      <c r="R12" s="287"/>
      <c r="S12" s="287"/>
      <c r="T12" s="933"/>
      <c r="U12" s="934"/>
      <c r="V12" s="935"/>
      <c r="W12" s="933"/>
      <c r="X12" s="934"/>
      <c r="Y12" s="935"/>
      <c r="AA12" s="906" t="s">
        <v>50</v>
      </c>
      <c r="AB12" s="936">
        <f>G14</f>
        <v>2</v>
      </c>
      <c r="AM12" s="1214">
        <f aca="true" t="shared" si="1" ref="AM12:AR24">IF(N12&lt;&gt;0,"так","")</f>
      </c>
      <c r="AN12" s="1214">
        <f t="shared" si="1"/>
      </c>
      <c r="AO12" s="1214">
        <f t="shared" si="1"/>
      </c>
      <c r="AP12" s="1214">
        <f t="shared" si="1"/>
      </c>
      <c r="AQ12" s="1214">
        <f t="shared" si="1"/>
      </c>
      <c r="AR12" s="1214">
        <f t="shared" si="1"/>
      </c>
      <c r="AT12" s="1214" t="b">
        <f aca="true" t="shared" si="2" ref="AT12:AY24">ISBLANK(N12)</f>
        <v>1</v>
      </c>
      <c r="AU12" s="1214" t="b">
        <f t="shared" si="2"/>
        <v>1</v>
      </c>
      <c r="AV12" s="1214" t="b">
        <f t="shared" si="2"/>
        <v>1</v>
      </c>
      <c r="AW12" s="1214" t="b">
        <f t="shared" si="2"/>
        <v>1</v>
      </c>
      <c r="AX12" s="1214" t="b">
        <f t="shared" si="2"/>
        <v>1</v>
      </c>
      <c r="AY12" s="1214" t="b">
        <f t="shared" si="2"/>
        <v>1</v>
      </c>
    </row>
    <row r="13" spans="1:51" s="906" customFormat="1" ht="17.25" customHeight="1">
      <c r="A13" s="1907"/>
      <c r="B13" s="2472" t="s">
        <v>64</v>
      </c>
      <c r="C13" s="307"/>
      <c r="D13" s="2235"/>
      <c r="E13" s="49"/>
      <c r="F13" s="2236"/>
      <c r="G13" s="1552"/>
      <c r="H13" s="1711"/>
      <c r="I13" s="281"/>
      <c r="J13" s="61"/>
      <c r="K13" s="61"/>
      <c r="L13" s="61"/>
      <c r="M13" s="349"/>
      <c r="N13" s="2344" t="s">
        <v>65</v>
      </c>
      <c r="O13" s="2345" t="s">
        <v>65</v>
      </c>
      <c r="P13" s="2346" t="s">
        <v>65</v>
      </c>
      <c r="Q13" s="2344" t="s">
        <v>65</v>
      </c>
      <c r="R13" s="2345" t="s">
        <v>65</v>
      </c>
      <c r="S13" s="287"/>
      <c r="T13" s="933"/>
      <c r="U13" s="934"/>
      <c r="V13" s="935"/>
      <c r="W13" s="933"/>
      <c r="X13" s="934"/>
      <c r="Y13" s="935"/>
      <c r="AM13" s="1214" t="str">
        <f t="shared" si="1"/>
        <v>так</v>
      </c>
      <c r="AN13" s="1214" t="str">
        <f t="shared" si="1"/>
        <v>так</v>
      </c>
      <c r="AO13" s="1214" t="str">
        <f t="shared" si="1"/>
        <v>так</v>
      </c>
      <c r="AP13" s="1214" t="str">
        <f t="shared" si="1"/>
        <v>так</v>
      </c>
      <c r="AQ13" s="1214" t="str">
        <f t="shared" si="1"/>
        <v>так</v>
      </c>
      <c r="AR13" s="1214">
        <f t="shared" si="1"/>
      </c>
      <c r="AT13" s="1214" t="b">
        <f t="shared" si="2"/>
        <v>0</v>
      </c>
      <c r="AU13" s="1214" t="b">
        <f t="shared" si="2"/>
        <v>0</v>
      </c>
      <c r="AV13" s="1214" t="b">
        <f t="shared" si="2"/>
        <v>0</v>
      </c>
      <c r="AW13" s="1214" t="b">
        <f t="shared" si="2"/>
        <v>0</v>
      </c>
      <c r="AX13" s="1214" t="b">
        <f t="shared" si="2"/>
        <v>0</v>
      </c>
      <c r="AY13" s="1214" t="b">
        <f t="shared" si="2"/>
        <v>1</v>
      </c>
    </row>
    <row r="14" spans="1:51" s="906" customFormat="1" ht="17.25" customHeight="1">
      <c r="A14" s="1907"/>
      <c r="B14" s="2472" t="s">
        <v>71</v>
      </c>
      <c r="C14" s="307"/>
      <c r="D14" s="2235" t="s">
        <v>242</v>
      </c>
      <c r="E14" s="49"/>
      <c r="F14" s="2236"/>
      <c r="G14" s="1552">
        <v>2</v>
      </c>
      <c r="H14" s="1711">
        <f>G14*30</f>
        <v>60</v>
      </c>
      <c r="I14" s="281">
        <f>SUM(J14:L14)</f>
        <v>16</v>
      </c>
      <c r="J14" s="61"/>
      <c r="K14" s="61"/>
      <c r="L14" s="61">
        <v>16</v>
      </c>
      <c r="M14" s="349">
        <f>H14-I14</f>
        <v>44</v>
      </c>
      <c r="N14" s="78"/>
      <c r="O14" s="52"/>
      <c r="P14" s="54"/>
      <c r="Q14" s="341"/>
      <c r="R14" s="287"/>
      <c r="S14" s="287">
        <v>2</v>
      </c>
      <c r="T14" s="933"/>
      <c r="U14" s="934"/>
      <c r="V14" s="935"/>
      <c r="W14" s="933"/>
      <c r="X14" s="934"/>
      <c r="Y14" s="935"/>
      <c r="AM14" s="1214">
        <f t="shared" si="1"/>
      </c>
      <c r="AN14" s="1214">
        <f t="shared" si="1"/>
      </c>
      <c r="AO14" s="1214">
        <f t="shared" si="1"/>
      </c>
      <c r="AP14" s="1214">
        <f t="shared" si="1"/>
      </c>
      <c r="AQ14" s="1214">
        <f t="shared" si="1"/>
      </c>
      <c r="AR14" s="1214" t="str">
        <f t="shared" si="1"/>
        <v>так</v>
      </c>
      <c r="AT14" s="1214" t="b">
        <f t="shared" si="2"/>
        <v>1</v>
      </c>
      <c r="AU14" s="1214" t="b">
        <f t="shared" si="2"/>
        <v>1</v>
      </c>
      <c r="AV14" s="1214" t="b">
        <f t="shared" si="2"/>
        <v>1</v>
      </c>
      <c r="AW14" s="1214" t="b">
        <f t="shared" si="2"/>
        <v>1</v>
      </c>
      <c r="AX14" s="1214" t="b">
        <f t="shared" si="2"/>
        <v>1</v>
      </c>
      <c r="AY14" s="1214" t="b">
        <f t="shared" si="2"/>
        <v>0</v>
      </c>
    </row>
    <row r="15" spans="1:51" s="906" customFormat="1" ht="15.75" customHeight="1">
      <c r="A15" s="1923" t="s">
        <v>59</v>
      </c>
      <c r="B15" s="2473" t="s">
        <v>343</v>
      </c>
      <c r="C15" s="307" t="s">
        <v>58</v>
      </c>
      <c r="D15" s="2237"/>
      <c r="E15" s="49"/>
      <c r="F15" s="2236"/>
      <c r="G15" s="2407">
        <v>4.5</v>
      </c>
      <c r="H15" s="1711">
        <f>G15*30</f>
        <v>135</v>
      </c>
      <c r="I15" s="307"/>
      <c r="J15" s="68"/>
      <c r="K15" s="68"/>
      <c r="L15" s="68"/>
      <c r="M15" s="369"/>
      <c r="N15" s="78"/>
      <c r="O15" s="52"/>
      <c r="P15" s="54"/>
      <c r="Q15" s="78"/>
      <c r="R15" s="52"/>
      <c r="S15" s="52"/>
      <c r="T15" s="952"/>
      <c r="U15" s="943"/>
      <c r="V15" s="944"/>
      <c r="W15" s="951"/>
      <c r="X15" s="943"/>
      <c r="Y15" s="944"/>
      <c r="AM15" s="1214">
        <f t="shared" si="1"/>
      </c>
      <c r="AN15" s="1214">
        <f t="shared" si="1"/>
      </c>
      <c r="AO15" s="1214">
        <f t="shared" si="1"/>
      </c>
      <c r="AP15" s="1214">
        <f t="shared" si="1"/>
      </c>
      <c r="AQ15" s="1214">
        <f t="shared" si="1"/>
      </c>
      <c r="AR15" s="1214">
        <f t="shared" si="1"/>
      </c>
      <c r="AT15" s="1214" t="b">
        <f t="shared" si="2"/>
        <v>1</v>
      </c>
      <c r="AU15" s="1214" t="b">
        <f t="shared" si="2"/>
        <v>1</v>
      </c>
      <c r="AV15" s="1214" t="b">
        <f t="shared" si="2"/>
        <v>1</v>
      </c>
      <c r="AW15" s="1214" t="b">
        <f t="shared" si="2"/>
        <v>1</v>
      </c>
      <c r="AX15" s="1214" t="b">
        <f t="shared" si="2"/>
        <v>1</v>
      </c>
      <c r="AY15" s="1214" t="b">
        <f t="shared" si="2"/>
        <v>1</v>
      </c>
    </row>
    <row r="16" spans="1:51" s="906" customFormat="1" ht="15.75" customHeight="1">
      <c r="A16" s="1923" t="s">
        <v>61</v>
      </c>
      <c r="B16" s="2474" t="s">
        <v>62</v>
      </c>
      <c r="C16" s="307"/>
      <c r="D16" s="122"/>
      <c r="E16" s="60"/>
      <c r="F16" s="2238"/>
      <c r="G16" s="2406">
        <v>3</v>
      </c>
      <c r="H16" s="1711">
        <f aca="true" t="shared" si="3" ref="H16:H24">G16*30</f>
        <v>90</v>
      </c>
      <c r="I16" s="281"/>
      <c r="J16" s="62"/>
      <c r="K16" s="62"/>
      <c r="L16" s="62"/>
      <c r="M16" s="2347"/>
      <c r="N16" s="78"/>
      <c r="O16" s="52"/>
      <c r="P16" s="54"/>
      <c r="Q16" s="78"/>
      <c r="R16" s="52"/>
      <c r="S16" s="52"/>
      <c r="T16" s="952"/>
      <c r="U16" s="943"/>
      <c r="V16" s="944"/>
      <c r="W16" s="951"/>
      <c r="X16" s="943"/>
      <c r="Y16" s="944"/>
      <c r="AM16" s="1214">
        <f t="shared" si="1"/>
      </c>
      <c r="AN16" s="1214" t="s">
        <v>257</v>
      </c>
      <c r="AO16" s="1214">
        <f t="shared" si="1"/>
      </c>
      <c r="AP16" s="1214">
        <f t="shared" si="1"/>
      </c>
      <c r="AQ16" s="1214">
        <f t="shared" si="1"/>
      </c>
      <c r="AR16" s="1214">
        <f t="shared" si="1"/>
      </c>
      <c r="AT16" s="1214" t="b">
        <f t="shared" si="2"/>
        <v>1</v>
      </c>
      <c r="AU16" s="1214" t="b">
        <f t="shared" si="2"/>
        <v>1</v>
      </c>
      <c r="AV16" s="1214" t="b">
        <f t="shared" si="2"/>
        <v>1</v>
      </c>
      <c r="AW16" s="1214" t="b">
        <f t="shared" si="2"/>
        <v>1</v>
      </c>
      <c r="AX16" s="1214" t="b">
        <f t="shared" si="2"/>
        <v>1</v>
      </c>
      <c r="AY16" s="1214" t="b">
        <f t="shared" si="2"/>
        <v>1</v>
      </c>
    </row>
    <row r="17" spans="1:51" s="906" customFormat="1" ht="15.75" customHeight="1">
      <c r="A17" s="1923"/>
      <c r="B17" s="2473" t="s">
        <v>329</v>
      </c>
      <c r="C17" s="111"/>
      <c r="D17" s="2239"/>
      <c r="E17" s="49"/>
      <c r="F17" s="2238"/>
      <c r="G17" s="2469">
        <v>2.5</v>
      </c>
      <c r="H17" s="1711">
        <f t="shared" si="3"/>
        <v>75</v>
      </c>
      <c r="I17" s="281"/>
      <c r="J17" s="65"/>
      <c r="K17" s="65"/>
      <c r="L17" s="65"/>
      <c r="M17" s="349"/>
      <c r="N17" s="78"/>
      <c r="O17" s="52"/>
      <c r="P17" s="54"/>
      <c r="Q17" s="78"/>
      <c r="R17" s="52"/>
      <c r="S17" s="52"/>
      <c r="T17" s="952"/>
      <c r="U17" s="943"/>
      <c r="V17" s="944"/>
      <c r="W17" s="951"/>
      <c r="X17" s="943"/>
      <c r="Y17" s="944"/>
      <c r="AM17" s="1214">
        <f t="shared" si="1"/>
      </c>
      <c r="AN17" s="1214">
        <f t="shared" si="1"/>
      </c>
      <c r="AO17" s="1214">
        <f t="shared" si="1"/>
      </c>
      <c r="AP17" s="1214">
        <f t="shared" si="1"/>
      </c>
      <c r="AQ17" s="1214">
        <f t="shared" si="1"/>
      </c>
      <c r="AR17" s="1214">
        <f t="shared" si="1"/>
      </c>
      <c r="AT17" s="1214" t="b">
        <f t="shared" si="2"/>
        <v>1</v>
      </c>
      <c r="AU17" s="1214" t="b">
        <f t="shared" si="2"/>
        <v>1</v>
      </c>
      <c r="AV17" s="1214" t="b">
        <f t="shared" si="2"/>
        <v>1</v>
      </c>
      <c r="AW17" s="1214" t="b">
        <f t="shared" si="2"/>
        <v>1</v>
      </c>
      <c r="AX17" s="1214" t="b">
        <f t="shared" si="2"/>
        <v>1</v>
      </c>
      <c r="AY17" s="1214" t="b">
        <f aca="true" t="shared" si="4" ref="AY17:AY24">ISBLANK(S17)</f>
        <v>1</v>
      </c>
    </row>
    <row r="18" spans="1:51" s="906" customFormat="1" ht="16.5" customHeight="1">
      <c r="A18" s="1923"/>
      <c r="B18" s="2475" t="s">
        <v>64</v>
      </c>
      <c r="C18" s="281"/>
      <c r="D18" s="69" t="s">
        <v>239</v>
      </c>
      <c r="E18" s="68"/>
      <c r="F18" s="2240"/>
      <c r="G18" s="1856">
        <v>0.5</v>
      </c>
      <c r="H18" s="1711">
        <f t="shared" si="3"/>
        <v>15</v>
      </c>
      <c r="I18" s="281">
        <v>10</v>
      </c>
      <c r="J18" s="69">
        <v>10</v>
      </c>
      <c r="K18" s="69"/>
      <c r="L18" s="69"/>
      <c r="M18" s="2348">
        <f>H18-I18</f>
        <v>5</v>
      </c>
      <c r="N18" s="78"/>
      <c r="O18" s="68">
        <v>1</v>
      </c>
      <c r="P18" s="343"/>
      <c r="Q18" s="78"/>
      <c r="R18" s="52"/>
      <c r="S18" s="52"/>
      <c r="T18" s="952" t="s">
        <v>65</v>
      </c>
      <c r="U18" s="943" t="s">
        <v>65</v>
      </c>
      <c r="V18" s="944" t="s">
        <v>65</v>
      </c>
      <c r="W18" s="951" t="s">
        <v>65</v>
      </c>
      <c r="X18" s="943" t="s">
        <v>65</v>
      </c>
      <c r="Y18" s="944" t="s">
        <v>65</v>
      </c>
      <c r="AM18" s="1214">
        <f t="shared" si="1"/>
      </c>
      <c r="AN18" s="1214" t="str">
        <f t="shared" si="1"/>
        <v>так</v>
      </c>
      <c r="AO18" s="1214">
        <f t="shared" si="1"/>
      </c>
      <c r="AP18" s="1214">
        <f t="shared" si="1"/>
      </c>
      <c r="AQ18" s="1214">
        <f t="shared" si="1"/>
      </c>
      <c r="AR18" s="1214">
        <f t="shared" si="1"/>
      </c>
      <c r="AT18" s="1214" t="b">
        <f t="shared" si="2"/>
        <v>1</v>
      </c>
      <c r="AU18" s="1214" t="b">
        <f t="shared" si="2"/>
        <v>0</v>
      </c>
      <c r="AV18" s="1214" t="b">
        <f t="shared" si="2"/>
        <v>1</v>
      </c>
      <c r="AW18" s="1214" t="b">
        <f t="shared" si="2"/>
        <v>1</v>
      </c>
      <c r="AX18" s="1214" t="b">
        <f t="shared" si="2"/>
        <v>1</v>
      </c>
      <c r="AY18" s="1214" t="b">
        <f t="shared" si="4"/>
        <v>1</v>
      </c>
    </row>
    <row r="19" spans="1:51" s="906" customFormat="1" ht="19.5" customHeight="1">
      <c r="A19" s="1676" t="s">
        <v>81</v>
      </c>
      <c r="B19" s="2473" t="s">
        <v>330</v>
      </c>
      <c r="C19" s="307" t="s">
        <v>58</v>
      </c>
      <c r="D19" s="2237"/>
      <c r="E19" s="68"/>
      <c r="F19" s="2240"/>
      <c r="G19" s="2241">
        <v>3</v>
      </c>
      <c r="H19" s="1711">
        <f t="shared" si="3"/>
        <v>90</v>
      </c>
      <c r="I19" s="281"/>
      <c r="J19" s="61"/>
      <c r="K19" s="61"/>
      <c r="L19" s="61"/>
      <c r="M19" s="71"/>
      <c r="N19" s="307"/>
      <c r="O19" s="77"/>
      <c r="P19" s="316"/>
      <c r="Q19" s="313"/>
      <c r="R19" s="52"/>
      <c r="S19" s="52"/>
      <c r="T19" s="951"/>
      <c r="U19" s="943"/>
      <c r="V19" s="944"/>
      <c r="W19" s="951"/>
      <c r="X19" s="943"/>
      <c r="Y19" s="944"/>
      <c r="AM19" s="1214">
        <f t="shared" si="1"/>
      </c>
      <c r="AN19" s="1214">
        <f t="shared" si="1"/>
      </c>
      <c r="AO19" s="1214">
        <f t="shared" si="1"/>
      </c>
      <c r="AP19" s="1214">
        <f t="shared" si="1"/>
      </c>
      <c r="AQ19" s="1214">
        <f t="shared" si="1"/>
      </c>
      <c r="AR19" s="1214">
        <f t="shared" si="1"/>
      </c>
      <c r="AT19" s="1214" t="b">
        <f t="shared" si="2"/>
        <v>1</v>
      </c>
      <c r="AU19" s="1214" t="b">
        <f t="shared" si="2"/>
        <v>1</v>
      </c>
      <c r="AV19" s="1214" t="b">
        <f t="shared" si="2"/>
        <v>1</v>
      </c>
      <c r="AW19" s="1214" t="b">
        <f t="shared" si="2"/>
        <v>1</v>
      </c>
      <c r="AX19" s="1214" t="b">
        <f t="shared" si="2"/>
        <v>1</v>
      </c>
      <c r="AY19" s="1214" t="b">
        <f t="shared" si="4"/>
        <v>1</v>
      </c>
    </row>
    <row r="20" spans="1:51" s="906" customFormat="1" ht="18.75" customHeight="1">
      <c r="A20" s="1907" t="s">
        <v>36</v>
      </c>
      <c r="B20" s="2474" t="s">
        <v>67</v>
      </c>
      <c r="C20" s="2242"/>
      <c r="D20" s="2235"/>
      <c r="E20" s="80"/>
      <c r="F20" s="81"/>
      <c r="G20" s="2406">
        <v>4</v>
      </c>
      <c r="H20" s="1711">
        <f t="shared" si="3"/>
        <v>120</v>
      </c>
      <c r="I20" s="281"/>
      <c r="J20" s="62"/>
      <c r="K20" s="62"/>
      <c r="L20" s="62"/>
      <c r="M20" s="2347"/>
      <c r="N20" s="307"/>
      <c r="O20" s="61"/>
      <c r="P20" s="71"/>
      <c r="Q20" s="307"/>
      <c r="R20" s="83"/>
      <c r="S20" s="52"/>
      <c r="T20" s="951"/>
      <c r="U20" s="943"/>
      <c r="V20" s="944"/>
      <c r="W20" s="951"/>
      <c r="X20" s="943"/>
      <c r="Y20" s="944"/>
      <c r="AM20" s="1214" t="s">
        <v>257</v>
      </c>
      <c r="AN20" s="1214">
        <f t="shared" si="1"/>
      </c>
      <c r="AO20" s="1214">
        <f t="shared" si="1"/>
      </c>
      <c r="AP20" s="1214">
        <f t="shared" si="1"/>
      </c>
      <c r="AQ20" s="1214">
        <f t="shared" si="1"/>
      </c>
      <c r="AR20" s="1214">
        <f t="shared" si="1"/>
      </c>
      <c r="AT20" s="1214" t="b">
        <f t="shared" si="2"/>
        <v>1</v>
      </c>
      <c r="AU20" s="1214" t="b">
        <f t="shared" si="2"/>
        <v>1</v>
      </c>
      <c r="AV20" s="1214" t="b">
        <f t="shared" si="2"/>
        <v>1</v>
      </c>
      <c r="AW20" s="1214" t="b">
        <f t="shared" si="2"/>
        <v>1</v>
      </c>
      <c r="AX20" s="1214" t="b">
        <f t="shared" si="2"/>
        <v>1</v>
      </c>
      <c r="AY20" s="1214" t="b">
        <f t="shared" si="4"/>
        <v>1</v>
      </c>
    </row>
    <row r="21" spans="1:51" s="906" customFormat="1" ht="18" customHeight="1">
      <c r="A21" s="1907"/>
      <c r="B21" s="2473" t="s">
        <v>331</v>
      </c>
      <c r="C21" s="2242"/>
      <c r="D21" s="2235"/>
      <c r="E21" s="2243"/>
      <c r="F21" s="2244"/>
      <c r="G21" s="2406">
        <v>2.5</v>
      </c>
      <c r="H21" s="1711">
        <f t="shared" si="3"/>
        <v>75</v>
      </c>
      <c r="I21" s="281"/>
      <c r="J21" s="62"/>
      <c r="K21" s="62"/>
      <c r="L21" s="62"/>
      <c r="M21" s="2347"/>
      <c r="N21" s="307"/>
      <c r="O21" s="61"/>
      <c r="P21" s="71"/>
      <c r="Q21" s="307"/>
      <c r="R21" s="53"/>
      <c r="S21" s="52"/>
      <c r="T21" s="951"/>
      <c r="U21" s="943"/>
      <c r="V21" s="944"/>
      <c r="W21" s="951"/>
      <c r="X21" s="943"/>
      <c r="Y21" s="944"/>
      <c r="AM21" s="1214">
        <f t="shared" si="1"/>
      </c>
      <c r="AN21" s="1214">
        <f t="shared" si="1"/>
      </c>
      <c r="AO21" s="1214">
        <f t="shared" si="1"/>
      </c>
      <c r="AP21" s="1214">
        <f t="shared" si="1"/>
      </c>
      <c r="AQ21" s="1214">
        <f t="shared" si="1"/>
      </c>
      <c r="AR21" s="1214">
        <f t="shared" si="1"/>
      </c>
      <c r="AT21" s="1214" t="b">
        <f t="shared" si="2"/>
        <v>1</v>
      </c>
      <c r="AU21" s="1214" t="b">
        <f t="shared" si="2"/>
        <v>1</v>
      </c>
      <c r="AV21" s="1214" t="b">
        <f t="shared" si="2"/>
        <v>1</v>
      </c>
      <c r="AW21" s="1214" t="b">
        <f t="shared" si="2"/>
        <v>1</v>
      </c>
      <c r="AX21" s="1214" t="b">
        <f t="shared" si="2"/>
        <v>1</v>
      </c>
      <c r="AY21" s="1214" t="b">
        <f t="shared" si="4"/>
        <v>1</v>
      </c>
    </row>
    <row r="22" spans="1:51" s="906" customFormat="1" ht="18" customHeight="1">
      <c r="A22" s="1913"/>
      <c r="B22" s="2476" t="s">
        <v>64</v>
      </c>
      <c r="C22" s="822">
        <v>1</v>
      </c>
      <c r="D22" s="2245"/>
      <c r="E22" s="642"/>
      <c r="F22" s="2246"/>
      <c r="G22" s="2247">
        <v>1.5</v>
      </c>
      <c r="H22" s="706">
        <f t="shared" si="3"/>
        <v>45</v>
      </c>
      <c r="I22" s="822">
        <v>15</v>
      </c>
      <c r="J22" s="696">
        <v>15</v>
      </c>
      <c r="K22" s="696"/>
      <c r="L22" s="696"/>
      <c r="M22" s="1914">
        <f>H22-I22</f>
        <v>30</v>
      </c>
      <c r="N22" s="826">
        <v>1</v>
      </c>
      <c r="O22" s="696"/>
      <c r="P22" s="825"/>
      <c r="Q22" s="826"/>
      <c r="R22" s="827"/>
      <c r="S22" s="828"/>
      <c r="T22" s="951"/>
      <c r="U22" s="943"/>
      <c r="V22" s="944"/>
      <c r="W22" s="951"/>
      <c r="X22" s="943"/>
      <c r="Y22" s="944"/>
      <c r="AM22" s="1214" t="str">
        <f t="shared" si="1"/>
        <v>так</v>
      </c>
      <c r="AN22" s="1214">
        <f t="shared" si="1"/>
      </c>
      <c r="AO22" s="1214">
        <f t="shared" si="1"/>
      </c>
      <c r="AP22" s="1214">
        <f t="shared" si="1"/>
      </c>
      <c r="AQ22" s="1214">
        <f t="shared" si="1"/>
      </c>
      <c r="AR22" s="1214">
        <f t="shared" si="1"/>
      </c>
      <c r="AT22" s="1214" t="b">
        <f t="shared" si="2"/>
        <v>0</v>
      </c>
      <c r="AU22" s="1214" t="b">
        <f t="shared" si="2"/>
        <v>1</v>
      </c>
      <c r="AV22" s="1214" t="b">
        <f t="shared" si="2"/>
        <v>1</v>
      </c>
      <c r="AW22" s="1214" t="b">
        <f t="shared" si="2"/>
        <v>1</v>
      </c>
      <c r="AX22" s="1214" t="b">
        <f t="shared" si="2"/>
        <v>1</v>
      </c>
      <c r="AY22" s="1214" t="b">
        <f t="shared" si="4"/>
        <v>1</v>
      </c>
    </row>
    <row r="23" spans="1:51" s="906" customFormat="1" ht="18" customHeight="1">
      <c r="A23" s="2349" t="s">
        <v>280</v>
      </c>
      <c r="B23" s="2248" t="s">
        <v>332</v>
      </c>
      <c r="C23" s="2249" t="s">
        <v>233</v>
      </c>
      <c r="D23" s="2250"/>
      <c r="E23" s="2251"/>
      <c r="F23" s="2252"/>
      <c r="G23" s="2253">
        <v>3.5</v>
      </c>
      <c r="H23" s="706">
        <f t="shared" si="3"/>
        <v>105</v>
      </c>
      <c r="I23" s="2254"/>
      <c r="J23" s="2255"/>
      <c r="K23" s="2255"/>
      <c r="L23" s="2255"/>
      <c r="M23" s="2350"/>
      <c r="N23" s="2249"/>
      <c r="O23" s="2255"/>
      <c r="P23" s="2351"/>
      <c r="Q23" s="2249"/>
      <c r="R23" s="839"/>
      <c r="S23" s="840"/>
      <c r="T23" s="985"/>
      <c r="U23" s="931"/>
      <c r="V23" s="986"/>
      <c r="W23" s="985"/>
      <c r="X23" s="931"/>
      <c r="Y23" s="986"/>
      <c r="AM23" s="1214">
        <f t="shared" si="1"/>
      </c>
      <c r="AN23" s="1214">
        <f t="shared" si="1"/>
      </c>
      <c r="AO23" s="1214">
        <f t="shared" si="1"/>
      </c>
      <c r="AP23" s="1214">
        <f t="shared" si="1"/>
      </c>
      <c r="AQ23" s="1214">
        <f t="shared" si="1"/>
      </c>
      <c r="AR23" s="1214">
        <f t="shared" si="1"/>
      </c>
      <c r="AT23" s="1214" t="b">
        <f t="shared" si="2"/>
        <v>1</v>
      </c>
      <c r="AU23" s="1214" t="b">
        <f t="shared" si="2"/>
        <v>1</v>
      </c>
      <c r="AV23" s="1214" t="b">
        <f t="shared" si="2"/>
        <v>1</v>
      </c>
      <c r="AW23" s="1214" t="b">
        <f t="shared" si="2"/>
        <v>1</v>
      </c>
      <c r="AX23" s="1214" t="b">
        <f t="shared" si="2"/>
        <v>1</v>
      </c>
      <c r="AY23" s="1214" t="b">
        <f t="shared" si="4"/>
        <v>1</v>
      </c>
    </row>
    <row r="24" spans="1:51" s="906" customFormat="1" ht="38.25" customHeight="1">
      <c r="A24" s="2349" t="s">
        <v>281</v>
      </c>
      <c r="B24" s="2256" t="s">
        <v>333</v>
      </c>
      <c r="C24" s="2249" t="s">
        <v>233</v>
      </c>
      <c r="D24" s="2257"/>
      <c r="E24" s="838"/>
      <c r="F24" s="2258"/>
      <c r="G24" s="2259">
        <v>3.5</v>
      </c>
      <c r="H24" s="2260">
        <f t="shared" si="3"/>
        <v>105</v>
      </c>
      <c r="I24" s="2261"/>
      <c r="J24" s="836"/>
      <c r="K24" s="836"/>
      <c r="L24" s="836"/>
      <c r="M24" s="2352"/>
      <c r="N24" s="2353"/>
      <c r="O24" s="836"/>
      <c r="P24" s="2354"/>
      <c r="Q24" s="2353"/>
      <c r="R24" s="2355"/>
      <c r="S24" s="2356"/>
      <c r="T24" s="985"/>
      <c r="U24" s="931"/>
      <c r="V24" s="986"/>
      <c r="W24" s="985"/>
      <c r="X24" s="931"/>
      <c r="Y24" s="986"/>
      <c r="AM24" s="1214">
        <f t="shared" si="1"/>
      </c>
      <c r="AN24" s="1214">
        <f t="shared" si="1"/>
      </c>
      <c r="AO24" s="1214">
        <f t="shared" si="1"/>
      </c>
      <c r="AP24" s="1214">
        <f t="shared" si="1"/>
      </c>
      <c r="AQ24" s="1214">
        <f t="shared" si="1"/>
      </c>
      <c r="AR24" s="1214">
        <f t="shared" si="1"/>
      </c>
      <c r="AT24" s="1214" t="b">
        <f t="shared" si="2"/>
        <v>1</v>
      </c>
      <c r="AU24" s="1214" t="b">
        <f t="shared" si="2"/>
        <v>1</v>
      </c>
      <c r="AV24" s="1214" t="b">
        <f t="shared" si="2"/>
        <v>1</v>
      </c>
      <c r="AW24" s="1214" t="b">
        <f t="shared" si="2"/>
        <v>1</v>
      </c>
      <c r="AX24" s="1214" t="b">
        <f t="shared" si="2"/>
        <v>1</v>
      </c>
      <c r="AY24" s="1214" t="b">
        <f t="shared" si="4"/>
        <v>1</v>
      </c>
    </row>
    <row r="25" spans="1:51" s="906" customFormat="1" ht="18" customHeight="1" thickBot="1">
      <c r="A25" s="2361" t="s">
        <v>283</v>
      </c>
      <c r="B25" s="2480" t="s">
        <v>215</v>
      </c>
      <c r="C25" s="2271"/>
      <c r="D25" s="2272"/>
      <c r="E25" s="2272"/>
      <c r="F25" s="2273"/>
      <c r="G25" s="2408">
        <v>2</v>
      </c>
      <c r="H25" s="2274">
        <f>G25*30</f>
        <v>60</v>
      </c>
      <c r="I25" s="2275"/>
      <c r="J25" s="2272"/>
      <c r="K25" s="2272"/>
      <c r="L25" s="2272"/>
      <c r="M25" s="2273"/>
      <c r="N25" s="2271"/>
      <c r="O25" s="705"/>
      <c r="P25" s="1915"/>
      <c r="Q25" s="1916"/>
      <c r="R25" s="705"/>
      <c r="S25" s="705"/>
      <c r="T25" s="985"/>
      <c r="U25" s="931"/>
      <c r="V25" s="986"/>
      <c r="W25" s="985"/>
      <c r="X25" s="931"/>
      <c r="Y25" s="986"/>
      <c r="AM25" s="1214"/>
      <c r="AN25" s="1214"/>
      <c r="AO25" s="1214"/>
      <c r="AP25" s="1214"/>
      <c r="AQ25" s="1214"/>
      <c r="AR25" s="1214"/>
      <c r="AT25" s="1214" t="b">
        <f aca="true" t="shared" si="5" ref="AT25:AY26">ISBLANK(N178)</f>
        <v>1</v>
      </c>
      <c r="AU25" s="1214" t="b">
        <f t="shared" si="5"/>
        <v>1</v>
      </c>
      <c r="AV25" s="1214" t="b">
        <f t="shared" si="5"/>
        <v>1</v>
      </c>
      <c r="AW25" s="1214" t="b">
        <f t="shared" si="5"/>
        <v>1</v>
      </c>
      <c r="AX25" s="1214" t="b">
        <f t="shared" si="5"/>
        <v>1</v>
      </c>
      <c r="AY25" s="1214" t="b">
        <f t="shared" si="5"/>
        <v>1</v>
      </c>
    </row>
    <row r="26" spans="1:51" s="906" customFormat="1" ht="21.75" customHeight="1" thickBot="1">
      <c r="A26" s="2362"/>
      <c r="B26" s="2481" t="s">
        <v>328</v>
      </c>
      <c r="C26" s="2271"/>
      <c r="D26" s="2272"/>
      <c r="E26" s="2272"/>
      <c r="F26" s="2273"/>
      <c r="G26" s="2274">
        <v>1</v>
      </c>
      <c r="H26" s="2274">
        <f>G26*30</f>
        <v>30</v>
      </c>
      <c r="I26" s="2276"/>
      <c r="J26" s="2272"/>
      <c r="K26" s="2272"/>
      <c r="L26" s="2272"/>
      <c r="M26" s="2273"/>
      <c r="N26" s="2271"/>
      <c r="O26" s="705"/>
      <c r="P26" s="1915"/>
      <c r="Q26" s="1916"/>
      <c r="R26" s="705"/>
      <c r="S26" s="705"/>
      <c r="T26" s="997"/>
      <c r="U26" s="998"/>
      <c r="V26" s="999"/>
      <c r="W26" s="997"/>
      <c r="X26" s="998"/>
      <c r="Y26" s="932"/>
      <c r="AM26" s="1214" t="str">
        <f>IF(N180&lt;&gt;0,"так","")</f>
        <v>так</v>
      </c>
      <c r="AN26" s="1214" t="str">
        <f>IF(O180&lt;&gt;0,"так","")</f>
        <v>так</v>
      </c>
      <c r="AO26" s="1214" t="str">
        <f>IF(P180&lt;&gt;0,"так","")</f>
        <v>так</v>
      </c>
      <c r="AP26" s="1214">
        <f aca="true" t="shared" si="6" ref="AP26:AR29">IF(Q179&lt;&gt;0,"так","")</f>
      </c>
      <c r="AQ26" s="1214">
        <f t="shared" si="6"/>
      </c>
      <c r="AR26" s="1214">
        <f t="shared" si="6"/>
      </c>
      <c r="AT26" s="1214" t="b">
        <f t="shared" si="5"/>
        <v>1</v>
      </c>
      <c r="AU26" s="1214" t="b">
        <f t="shared" si="5"/>
        <v>1</v>
      </c>
      <c r="AV26" s="1214" t="b">
        <f t="shared" si="5"/>
        <v>1</v>
      </c>
      <c r="AW26" s="1214" t="b">
        <f t="shared" si="5"/>
        <v>1</v>
      </c>
      <c r="AX26" s="1214" t="b">
        <f t="shared" si="5"/>
        <v>1</v>
      </c>
      <c r="AY26" s="1214" t="b">
        <f t="shared" si="5"/>
        <v>1</v>
      </c>
    </row>
    <row r="27" spans="1:51" s="906" customFormat="1" ht="20.25" thickBot="1">
      <c r="A27" s="2363"/>
      <c r="B27" s="2482" t="s">
        <v>71</v>
      </c>
      <c r="C27" s="2277"/>
      <c r="D27" s="2278">
        <v>1</v>
      </c>
      <c r="E27" s="2279"/>
      <c r="F27" s="2280"/>
      <c r="G27" s="2409">
        <v>1</v>
      </c>
      <c r="H27" s="2281">
        <f>G27*30</f>
        <v>30</v>
      </c>
      <c r="I27" s="2282">
        <f>J27+K27+L27</f>
        <v>15</v>
      </c>
      <c r="J27" s="2278">
        <v>8</v>
      </c>
      <c r="K27" s="2278"/>
      <c r="L27" s="2278">
        <v>7</v>
      </c>
      <c r="M27" s="2364">
        <f>H27-I27</f>
        <v>15</v>
      </c>
      <c r="N27" s="2282">
        <v>1</v>
      </c>
      <c r="O27" s="709"/>
      <c r="P27" s="1917"/>
      <c r="Q27" s="1918"/>
      <c r="R27" s="709"/>
      <c r="S27" s="709"/>
      <c r="T27" s="1001"/>
      <c r="U27" s="1002"/>
      <c r="V27" s="999"/>
      <c r="W27" s="1001"/>
      <c r="X27" s="1002"/>
      <c r="Y27" s="932"/>
      <c r="AM27" s="1214" t="e">
        <f>IF(#REF!&lt;&gt;0,"так","")</f>
        <v>#REF!</v>
      </c>
      <c r="AN27" s="1214" t="e">
        <f>IF(#REF!&lt;&gt;0,"так","")</f>
        <v>#REF!</v>
      </c>
      <c r="AO27" s="1214" t="e">
        <f>IF(#REF!&lt;&gt;0,"так","")</f>
        <v>#REF!</v>
      </c>
      <c r="AP27" s="1214" t="str">
        <f t="shared" si="6"/>
        <v>так</v>
      </c>
      <c r="AQ27" s="1214" t="str">
        <f t="shared" si="6"/>
        <v>так</v>
      </c>
      <c r="AR27" s="1214" t="str">
        <f t="shared" si="6"/>
        <v>так</v>
      </c>
      <c r="AT27" s="1214" t="b">
        <f aca="true" t="shared" si="7" ref="AT27:AV29">ISBLANK(N180)</f>
        <v>0</v>
      </c>
      <c r="AU27" s="1214" t="b">
        <f t="shared" si="7"/>
        <v>0</v>
      </c>
      <c r="AV27" s="1214" t="b">
        <f t="shared" si="7"/>
        <v>0</v>
      </c>
      <c r="AW27" s="1214"/>
      <c r="AX27" s="1214"/>
      <c r="AY27" s="1214"/>
    </row>
    <row r="28" spans="1:51" s="906" customFormat="1" ht="33" customHeight="1" thickBot="1">
      <c r="A28" s="2363" t="s">
        <v>251</v>
      </c>
      <c r="B28" s="2477" t="s">
        <v>158</v>
      </c>
      <c r="C28" s="2283"/>
      <c r="D28" s="107"/>
      <c r="E28" s="107"/>
      <c r="F28" s="2284"/>
      <c r="G28" s="1848">
        <v>15</v>
      </c>
      <c r="H28" s="2285">
        <f aca="true" t="shared" si="8" ref="H28:H55">G28*30</f>
        <v>450</v>
      </c>
      <c r="I28" s="427"/>
      <c r="J28" s="102"/>
      <c r="K28" s="101"/>
      <c r="L28" s="101"/>
      <c r="M28" s="2365"/>
      <c r="N28" s="704"/>
      <c r="O28" s="104"/>
      <c r="P28" s="1919"/>
      <c r="Q28" s="312"/>
      <c r="R28" s="104"/>
      <c r="S28" s="104"/>
      <c r="T28" s="1001"/>
      <c r="U28" s="1002"/>
      <c r="V28" s="999"/>
      <c r="W28" s="1001"/>
      <c r="X28" s="1002"/>
      <c r="Y28" s="932"/>
      <c r="AM28" s="1214">
        <f aca="true" t="shared" si="9" ref="AM28:AO29">IF(N181&lt;&gt;0,"так","")</f>
      </c>
      <c r="AN28" s="1214">
        <f t="shared" si="9"/>
      </c>
      <c r="AO28" s="1214">
        <f t="shared" si="9"/>
      </c>
      <c r="AP28" s="1214">
        <f t="shared" si="6"/>
      </c>
      <c r="AQ28" s="1214">
        <f t="shared" si="6"/>
      </c>
      <c r="AR28" s="1214">
        <f t="shared" si="6"/>
      </c>
      <c r="AT28" s="1214" t="b">
        <f t="shared" si="7"/>
        <v>1</v>
      </c>
      <c r="AU28" s="1214" t="b">
        <f t="shared" si="7"/>
        <v>1</v>
      </c>
      <c r="AV28" s="1214" t="b">
        <f t="shared" si="7"/>
        <v>1</v>
      </c>
      <c r="AW28" s="1214" t="b">
        <f aca="true" t="shared" si="10" ref="AW28:AY29">ISBLANK(Q181)</f>
        <v>1</v>
      </c>
      <c r="AX28" s="1214" t="b">
        <f t="shared" si="10"/>
        <v>1</v>
      </c>
      <c r="AY28" s="1214" t="b">
        <f t="shared" si="10"/>
        <v>1</v>
      </c>
    </row>
    <row r="29" spans="1:51" s="906" customFormat="1" ht="18.75" customHeight="1">
      <c r="A29" s="2366"/>
      <c r="B29" s="2478" t="s">
        <v>328</v>
      </c>
      <c r="C29" s="1681"/>
      <c r="D29" s="117"/>
      <c r="E29" s="117"/>
      <c r="F29" s="2286"/>
      <c r="G29" s="1846">
        <v>8</v>
      </c>
      <c r="H29" s="2285">
        <f t="shared" si="8"/>
        <v>240</v>
      </c>
      <c r="I29" s="307"/>
      <c r="J29" s="115"/>
      <c r="K29" s="116"/>
      <c r="L29" s="116"/>
      <c r="M29" s="1898"/>
      <c r="N29" s="313"/>
      <c r="O29" s="89"/>
      <c r="P29" s="1920"/>
      <c r="Q29" s="111"/>
      <c r="R29" s="89"/>
      <c r="S29" s="89"/>
      <c r="T29" s="1003"/>
      <c r="U29" s="1004"/>
      <c r="V29" s="1005"/>
      <c r="W29" s="1003"/>
      <c r="X29" s="1004"/>
      <c r="Y29" s="1005"/>
      <c r="AM29" s="1214">
        <f t="shared" si="9"/>
      </c>
      <c r="AN29" s="1214">
        <f t="shared" si="9"/>
      </c>
      <c r="AO29" s="1214">
        <f t="shared" si="9"/>
      </c>
      <c r="AP29" s="1214">
        <f t="shared" si="6"/>
      </c>
      <c r="AQ29" s="1214">
        <f t="shared" si="6"/>
      </c>
      <c r="AR29" s="1214">
        <f t="shared" si="6"/>
      </c>
      <c r="AT29" s="1214" t="b">
        <f t="shared" si="7"/>
        <v>1</v>
      </c>
      <c r="AU29" s="1214" t="b">
        <f t="shared" si="7"/>
        <v>1</v>
      </c>
      <c r="AV29" s="1214" t="b">
        <f t="shared" si="7"/>
        <v>1</v>
      </c>
      <c r="AW29" s="1214" t="b">
        <f t="shared" si="10"/>
        <v>1</v>
      </c>
      <c r="AX29" s="1214" t="b">
        <f t="shared" si="10"/>
        <v>1</v>
      </c>
      <c r="AY29" s="1214" t="b">
        <f t="shared" si="10"/>
        <v>1</v>
      </c>
    </row>
    <row r="30" spans="1:51" s="906" customFormat="1" ht="15.75" customHeight="1">
      <c r="A30" s="2366"/>
      <c r="B30" s="2479" t="s">
        <v>71</v>
      </c>
      <c r="C30" s="1704" t="s">
        <v>72</v>
      </c>
      <c r="D30" s="115"/>
      <c r="E30" s="117"/>
      <c r="F30" s="2286"/>
      <c r="G30" s="1638">
        <v>7</v>
      </c>
      <c r="H30" s="2287">
        <f t="shared" si="8"/>
        <v>210</v>
      </c>
      <c r="I30" s="281">
        <v>105</v>
      </c>
      <c r="J30" s="109">
        <v>45</v>
      </c>
      <c r="K30" s="110"/>
      <c r="L30" s="110">
        <v>60</v>
      </c>
      <c r="M30" s="1900">
        <f>H30-I30</f>
        <v>105</v>
      </c>
      <c r="N30" s="323">
        <v>7</v>
      </c>
      <c r="O30" s="89"/>
      <c r="P30" s="1920"/>
      <c r="Q30" s="111"/>
      <c r="R30" s="89"/>
      <c r="S30" s="89"/>
      <c r="T30" s="1007"/>
      <c r="U30" s="1007"/>
      <c r="V30" s="1007"/>
      <c r="W30" s="1007"/>
      <c r="X30" s="1007"/>
      <c r="Y30" s="1007"/>
      <c r="AM30" s="1214" t="s">
        <v>257</v>
      </c>
      <c r="AN30" s="1214">
        <f aca="true" t="shared" si="11" ref="AN30:AR31">IF(O25&lt;&gt;0,"так","")</f>
      </c>
      <c r="AO30" s="1214">
        <f t="shared" si="11"/>
      </c>
      <c r="AP30" s="1214">
        <f t="shared" si="11"/>
      </c>
      <c r="AQ30" s="1214">
        <f t="shared" si="11"/>
      </c>
      <c r="AR30" s="1214">
        <f t="shared" si="11"/>
      </c>
      <c r="AT30" s="1214" t="b">
        <f aca="true" t="shared" si="12" ref="AT30:AY31">ISBLANK(N25)</f>
        <v>1</v>
      </c>
      <c r="AU30" s="1214" t="b">
        <f t="shared" si="12"/>
        <v>1</v>
      </c>
      <c r="AV30" s="1214" t="b">
        <f t="shared" si="12"/>
        <v>1</v>
      </c>
      <c r="AW30" s="1214" t="b">
        <f t="shared" si="12"/>
        <v>1</v>
      </c>
      <c r="AX30" s="1214" t="b">
        <f t="shared" si="12"/>
        <v>1</v>
      </c>
      <c r="AY30" s="1214" t="b">
        <f t="shared" si="12"/>
        <v>1</v>
      </c>
    </row>
    <row r="31" spans="1:51" s="906" customFormat="1" ht="20.25" customHeight="1">
      <c r="A31" s="2363" t="s">
        <v>284</v>
      </c>
      <c r="B31" s="2477" t="s">
        <v>334</v>
      </c>
      <c r="C31" s="311"/>
      <c r="D31" s="102"/>
      <c r="E31" s="101"/>
      <c r="F31" s="2288"/>
      <c r="G31" s="1848">
        <v>3</v>
      </c>
      <c r="H31" s="2285">
        <f t="shared" si="8"/>
        <v>90</v>
      </c>
      <c r="I31" s="2289"/>
      <c r="J31" s="102"/>
      <c r="K31" s="101"/>
      <c r="L31" s="101"/>
      <c r="M31" s="2367"/>
      <c r="N31" s="312"/>
      <c r="O31" s="104"/>
      <c r="P31" s="1919"/>
      <c r="Q31" s="312"/>
      <c r="R31" s="104"/>
      <c r="S31" s="103"/>
      <c r="T31" s="1007"/>
      <c r="U31" s="1007"/>
      <c r="V31" s="1007"/>
      <c r="W31" s="1007"/>
      <c r="X31" s="1007"/>
      <c r="Y31" s="1007"/>
      <c r="AM31" s="1214">
        <f>IF(N26&lt;&gt;0,"так","")</f>
      </c>
      <c r="AN31" s="1214">
        <f t="shared" si="11"/>
      </c>
      <c r="AO31" s="1214">
        <f t="shared" si="11"/>
      </c>
      <c r="AP31" s="1214">
        <f t="shared" si="11"/>
      </c>
      <c r="AQ31" s="1214">
        <f t="shared" si="11"/>
      </c>
      <c r="AR31" s="1214">
        <f t="shared" si="11"/>
      </c>
      <c r="AT31" s="1214" t="b">
        <f t="shared" si="12"/>
        <v>1</v>
      </c>
      <c r="AU31" s="1214" t="b">
        <f t="shared" si="12"/>
        <v>1</v>
      </c>
      <c r="AV31" s="1214" t="b">
        <f t="shared" si="12"/>
        <v>1</v>
      </c>
      <c r="AW31" s="1214" t="b">
        <f t="shared" si="12"/>
        <v>1</v>
      </c>
      <c r="AX31" s="1214" t="b">
        <f t="shared" si="12"/>
        <v>1</v>
      </c>
      <c r="AY31" s="1214" t="b">
        <f t="shared" si="12"/>
        <v>1</v>
      </c>
    </row>
    <row r="32" spans="1:51" s="906" customFormat="1" ht="16.5" customHeight="1">
      <c r="A32" s="2363" t="s">
        <v>285</v>
      </c>
      <c r="B32" s="2477" t="s">
        <v>335</v>
      </c>
      <c r="C32" s="311"/>
      <c r="D32" s="102"/>
      <c r="E32" s="101"/>
      <c r="F32" s="2288"/>
      <c r="G32" s="2413">
        <v>3</v>
      </c>
      <c r="H32" s="2285">
        <f t="shared" si="8"/>
        <v>90</v>
      </c>
      <c r="I32" s="2289"/>
      <c r="J32" s="102"/>
      <c r="K32" s="101"/>
      <c r="L32" s="101"/>
      <c r="M32" s="2367"/>
      <c r="N32" s="312"/>
      <c r="O32" s="104"/>
      <c r="P32" s="1919"/>
      <c r="Q32" s="312"/>
      <c r="R32" s="104"/>
      <c r="S32" s="612"/>
      <c r="T32" s="1007"/>
      <c r="U32" s="1007"/>
      <c r="V32" s="1007"/>
      <c r="W32" s="1007"/>
      <c r="X32" s="1007"/>
      <c r="Y32" s="1007"/>
      <c r="AM32" s="1214"/>
      <c r="AN32" s="1214"/>
      <c r="AO32" s="1214"/>
      <c r="AP32" s="1214"/>
      <c r="AQ32" s="1214"/>
      <c r="AR32" s="1214"/>
      <c r="AT32" s="1214"/>
      <c r="AU32" s="1214"/>
      <c r="AV32" s="1214"/>
      <c r="AW32" s="1214"/>
      <c r="AX32" s="1214"/>
      <c r="AY32" s="1214"/>
    </row>
    <row r="33" spans="1:51" s="906" customFormat="1" ht="15" customHeight="1">
      <c r="A33" s="2366" t="s">
        <v>39</v>
      </c>
      <c r="B33" s="2478" t="s">
        <v>157</v>
      </c>
      <c r="C33" s="1704"/>
      <c r="D33" s="115"/>
      <c r="E33" s="117"/>
      <c r="F33" s="2286"/>
      <c r="G33" s="2410">
        <v>5</v>
      </c>
      <c r="H33" s="2290">
        <f t="shared" si="8"/>
        <v>150</v>
      </c>
      <c r="I33" s="281"/>
      <c r="J33" s="109"/>
      <c r="K33" s="110"/>
      <c r="L33" s="110"/>
      <c r="M33" s="1900"/>
      <c r="N33" s="323"/>
      <c r="O33" s="89"/>
      <c r="P33" s="1920"/>
      <c r="Q33" s="111"/>
      <c r="R33" s="89"/>
      <c r="S33" s="89"/>
      <c r="T33" s="1007"/>
      <c r="U33" s="1007"/>
      <c r="V33" s="1007"/>
      <c r="W33" s="1007"/>
      <c r="X33" s="1007"/>
      <c r="Y33" s="1007"/>
      <c r="AA33" s="906" t="s">
        <v>49</v>
      </c>
      <c r="AB33" s="936">
        <f>G27+G30+G35+G38+G44+G45+G46+G49+G52+G55</f>
        <v>37</v>
      </c>
      <c r="AM33" s="1214" t="str">
        <f aca="true" t="shared" si="13" ref="AM33:AR33">IF(N27&lt;&gt;0,"так","")</f>
        <v>так</v>
      </c>
      <c r="AN33" s="1214">
        <f t="shared" si="13"/>
      </c>
      <c r="AO33" s="1214">
        <f t="shared" si="13"/>
      </c>
      <c r="AP33" s="1214">
        <f t="shared" si="13"/>
      </c>
      <c r="AQ33" s="1214">
        <f t="shared" si="13"/>
      </c>
      <c r="AR33" s="1214">
        <f t="shared" si="13"/>
      </c>
      <c r="AT33" s="1214" t="b">
        <f aca="true" t="shared" si="14" ref="AT33:AY37">ISBLANK(N27)</f>
        <v>0</v>
      </c>
      <c r="AU33" s="1214" t="b">
        <f t="shared" si="14"/>
        <v>1</v>
      </c>
      <c r="AV33" s="1214" t="b">
        <f t="shared" si="14"/>
        <v>1</v>
      </c>
      <c r="AW33" s="1214" t="b">
        <f t="shared" si="14"/>
        <v>1</v>
      </c>
      <c r="AX33" s="1214" t="b">
        <f t="shared" si="14"/>
        <v>1</v>
      </c>
      <c r="AY33" s="1214" t="b">
        <f t="shared" si="14"/>
        <v>1</v>
      </c>
    </row>
    <row r="34" spans="1:51" s="906" customFormat="1" ht="15.75">
      <c r="A34" s="2366"/>
      <c r="B34" s="2478" t="s">
        <v>328</v>
      </c>
      <c r="C34" s="311"/>
      <c r="D34" s="102"/>
      <c r="E34" s="107"/>
      <c r="F34" s="2284"/>
      <c r="G34" s="2410">
        <v>2</v>
      </c>
      <c r="H34" s="2290">
        <f t="shared" si="8"/>
        <v>60</v>
      </c>
      <c r="I34" s="281"/>
      <c r="J34" s="109"/>
      <c r="K34" s="110"/>
      <c r="L34" s="110"/>
      <c r="M34" s="1900"/>
      <c r="N34" s="611"/>
      <c r="O34" s="104"/>
      <c r="P34" s="1919"/>
      <c r="Q34" s="111"/>
      <c r="R34" s="89"/>
      <c r="S34" s="89"/>
      <c r="T34" s="1018"/>
      <c r="U34" s="1019"/>
      <c r="V34" s="1019"/>
      <c r="W34" s="1020"/>
      <c r="AA34" s="906" t="s">
        <v>50</v>
      </c>
      <c r="AB34" s="936">
        <f>G41</f>
        <v>1.5</v>
      </c>
      <c r="AM34" s="1214" t="s">
        <v>257</v>
      </c>
      <c r="AN34" s="1214">
        <f aca="true" t="shared" si="15" ref="AN34:AR37">IF(O28&lt;&gt;0,"так","")</f>
      </c>
      <c r="AO34" s="1214">
        <f t="shared" si="15"/>
      </c>
      <c r="AP34" s="1214">
        <f t="shared" si="15"/>
      </c>
      <c r="AQ34" s="1214">
        <f t="shared" si="15"/>
      </c>
      <c r="AR34" s="1214">
        <f t="shared" si="15"/>
      </c>
      <c r="AT34" s="1214" t="b">
        <f t="shared" si="14"/>
        <v>1</v>
      </c>
      <c r="AU34" s="1214" t="b">
        <f t="shared" si="14"/>
        <v>1</v>
      </c>
      <c r="AV34" s="1214" t="b">
        <f t="shared" si="14"/>
        <v>1</v>
      </c>
      <c r="AW34" s="1214" t="b">
        <f t="shared" si="14"/>
        <v>1</v>
      </c>
      <c r="AX34" s="1214" t="b">
        <f t="shared" si="14"/>
        <v>1</v>
      </c>
      <c r="AY34" s="1214" t="b">
        <f t="shared" si="14"/>
        <v>1</v>
      </c>
    </row>
    <row r="35" spans="1:51" s="906" customFormat="1" ht="15.75">
      <c r="A35" s="2366"/>
      <c r="B35" s="2479" t="s">
        <v>71</v>
      </c>
      <c r="C35" s="311"/>
      <c r="D35" s="102">
        <v>1</v>
      </c>
      <c r="E35" s="107"/>
      <c r="F35" s="2284"/>
      <c r="G35" s="2410">
        <v>3</v>
      </c>
      <c r="H35" s="2290">
        <f t="shared" si="8"/>
        <v>90</v>
      </c>
      <c r="I35" s="281">
        <v>45</v>
      </c>
      <c r="J35" s="109">
        <v>15</v>
      </c>
      <c r="K35" s="110"/>
      <c r="L35" s="110">
        <v>30</v>
      </c>
      <c r="M35" s="1900">
        <f>H35-I35</f>
        <v>45</v>
      </c>
      <c r="N35" s="611">
        <v>3</v>
      </c>
      <c r="O35" s="104"/>
      <c r="P35" s="1919"/>
      <c r="Q35" s="111"/>
      <c r="R35" s="89"/>
      <c r="S35" s="89"/>
      <c r="T35" s="1018"/>
      <c r="U35" s="1019"/>
      <c r="V35" s="1019"/>
      <c r="W35" s="1020"/>
      <c r="AB35" s="936">
        <f>SUM(AB33:AB34)</f>
        <v>38.5</v>
      </c>
      <c r="AM35" s="1214">
        <f>IF(N29&lt;&gt;0,"так","")</f>
      </c>
      <c r="AN35" s="1214">
        <f t="shared" si="15"/>
      </c>
      <c r="AO35" s="1214">
        <f t="shared" si="15"/>
      </c>
      <c r="AP35" s="1214">
        <f t="shared" si="15"/>
      </c>
      <c r="AQ35" s="1214">
        <f t="shared" si="15"/>
      </c>
      <c r="AR35" s="1214">
        <f t="shared" si="15"/>
      </c>
      <c r="AT35" s="1214" t="b">
        <f t="shared" si="14"/>
        <v>1</v>
      </c>
      <c r="AU35" s="1214" t="b">
        <f t="shared" si="14"/>
        <v>1</v>
      </c>
      <c r="AV35" s="1214" t="b">
        <f t="shared" si="14"/>
        <v>1</v>
      </c>
      <c r="AW35" s="1214" t="b">
        <f t="shared" si="14"/>
        <v>1</v>
      </c>
      <c r="AX35" s="1214" t="b">
        <f t="shared" si="14"/>
        <v>1</v>
      </c>
      <c r="AY35" s="1214" t="b">
        <f t="shared" si="14"/>
        <v>1</v>
      </c>
    </row>
    <row r="36" spans="1:51" s="906" customFormat="1" ht="16.5" thickBot="1">
      <c r="A36" s="2366" t="s">
        <v>286</v>
      </c>
      <c r="B36" s="2485" t="s">
        <v>69</v>
      </c>
      <c r="C36" s="2291"/>
      <c r="D36" s="107"/>
      <c r="E36" s="107"/>
      <c r="F36" s="2292"/>
      <c r="G36" s="2483">
        <v>9.5</v>
      </c>
      <c r="H36" s="2483">
        <f>H37+H38</f>
        <v>255</v>
      </c>
      <c r="I36" s="2293"/>
      <c r="J36" s="109"/>
      <c r="K36" s="110"/>
      <c r="L36" s="110"/>
      <c r="M36" s="2368"/>
      <c r="N36" s="312"/>
      <c r="O36" s="104"/>
      <c r="P36" s="1919"/>
      <c r="Q36" s="111"/>
      <c r="R36" s="89"/>
      <c r="S36" s="89"/>
      <c r="T36" s="1018"/>
      <c r="U36" s="1019"/>
      <c r="V36" s="1019"/>
      <c r="W36" s="1020"/>
      <c r="AM36" s="1214" t="str">
        <f>IF(N30&lt;&gt;0,"так","")</f>
        <v>так</v>
      </c>
      <c r="AN36" s="1214">
        <f t="shared" si="15"/>
      </c>
      <c r="AO36" s="1214">
        <f t="shared" si="15"/>
      </c>
      <c r="AP36" s="1214">
        <f t="shared" si="15"/>
      </c>
      <c r="AQ36" s="1214">
        <f t="shared" si="15"/>
      </c>
      <c r="AR36" s="1214">
        <f t="shared" si="15"/>
      </c>
      <c r="AS36" s="906" t="s">
        <v>360</v>
      </c>
      <c r="AT36" s="1214" t="b">
        <f t="shared" si="14"/>
        <v>0</v>
      </c>
      <c r="AU36" s="1214" t="b">
        <f t="shared" si="14"/>
        <v>1</v>
      </c>
      <c r="AV36" s="1214" t="b">
        <f t="shared" si="14"/>
        <v>1</v>
      </c>
      <c r="AW36" s="1214" t="b">
        <f t="shared" si="14"/>
        <v>1</v>
      </c>
      <c r="AX36" s="1214" t="b">
        <f t="shared" si="14"/>
        <v>1</v>
      </c>
      <c r="AY36" s="1214" t="b">
        <f t="shared" si="14"/>
        <v>1</v>
      </c>
    </row>
    <row r="37" spans="1:51" s="906" customFormat="1" ht="18" customHeight="1">
      <c r="A37" s="2366"/>
      <c r="B37" s="2485" t="s">
        <v>328</v>
      </c>
      <c r="C37" s="2291"/>
      <c r="D37" s="107"/>
      <c r="E37" s="107"/>
      <c r="F37" s="2292"/>
      <c r="G37" s="2483">
        <v>4.5</v>
      </c>
      <c r="H37" s="2285">
        <f t="shared" si="8"/>
        <v>135</v>
      </c>
      <c r="I37" s="2293"/>
      <c r="J37" s="109"/>
      <c r="K37" s="110"/>
      <c r="L37" s="110"/>
      <c r="M37" s="2368"/>
      <c r="N37" s="312"/>
      <c r="O37" s="104"/>
      <c r="P37" s="1919"/>
      <c r="Q37" s="111"/>
      <c r="R37" s="89"/>
      <c r="S37" s="89"/>
      <c r="T37" s="1030"/>
      <c r="U37" s="1031"/>
      <c r="V37" s="1032"/>
      <c r="W37" s="1030"/>
      <c r="X37" s="1031"/>
      <c r="Y37" s="1032"/>
      <c r="AM37" s="1214">
        <f>IF(N31&lt;&gt;0,"так","")</f>
      </c>
      <c r="AN37" s="1214">
        <f t="shared" si="15"/>
      </c>
      <c r="AO37" s="1214">
        <f t="shared" si="15"/>
      </c>
      <c r="AP37" s="1214">
        <f t="shared" si="15"/>
      </c>
      <c r="AQ37" s="1214">
        <f t="shared" si="15"/>
      </c>
      <c r="AR37" s="1214">
        <f t="shared" si="15"/>
      </c>
      <c r="AT37" s="1214" t="b">
        <f t="shared" si="14"/>
        <v>1</v>
      </c>
      <c r="AU37" s="1214" t="b">
        <f t="shared" si="14"/>
        <v>1</v>
      </c>
      <c r="AV37" s="1214" t="b">
        <f t="shared" si="14"/>
        <v>1</v>
      </c>
      <c r="AW37" s="1214" t="b">
        <f t="shared" si="14"/>
        <v>1</v>
      </c>
      <c r="AX37" s="1214" t="b">
        <f t="shared" si="14"/>
        <v>1</v>
      </c>
      <c r="AY37" s="1214" t="b">
        <f t="shared" si="14"/>
        <v>1</v>
      </c>
    </row>
    <row r="38" spans="1:51" s="906" customFormat="1" ht="18.75" customHeight="1">
      <c r="A38" s="2366"/>
      <c r="B38" s="2486" t="s">
        <v>71</v>
      </c>
      <c r="C38" s="2291">
        <v>1</v>
      </c>
      <c r="D38" s="107"/>
      <c r="E38" s="107"/>
      <c r="F38" s="2292"/>
      <c r="G38" s="2484">
        <v>4</v>
      </c>
      <c r="H38" s="2290">
        <f t="shared" si="8"/>
        <v>120</v>
      </c>
      <c r="I38" s="2293">
        <v>60</v>
      </c>
      <c r="J38" s="109">
        <v>15</v>
      </c>
      <c r="K38" s="110">
        <v>45</v>
      </c>
      <c r="L38" s="110"/>
      <c r="M38" s="2404">
        <f>H38-I38</f>
        <v>60</v>
      </c>
      <c r="N38" s="322">
        <v>4</v>
      </c>
      <c r="O38" s="104"/>
      <c r="P38" s="1919"/>
      <c r="Q38" s="111"/>
      <c r="R38" s="89"/>
      <c r="S38" s="89"/>
      <c r="T38" s="1018"/>
      <c r="U38" s="1019"/>
      <c r="V38" s="1019"/>
      <c r="W38" s="1020"/>
      <c r="AM38" s="1214" t="s">
        <v>257</v>
      </c>
      <c r="AN38" s="1214">
        <f aca="true" t="shared" si="16" ref="AN38:AR39">IF(O33&lt;&gt;0,"так","")</f>
      </c>
      <c r="AO38" s="1214">
        <f t="shared" si="16"/>
      </c>
      <c r="AP38" s="1214">
        <f t="shared" si="16"/>
      </c>
      <c r="AQ38" s="1214">
        <f t="shared" si="16"/>
      </c>
      <c r="AR38" s="1214">
        <f t="shared" si="16"/>
      </c>
      <c r="AT38" s="1214" t="b">
        <f aca="true" t="shared" si="17" ref="AT38:AY39">ISBLANK(N33)</f>
        <v>1</v>
      </c>
      <c r="AU38" s="1214" t="b">
        <f t="shared" si="17"/>
        <v>1</v>
      </c>
      <c r="AV38" s="1214" t="b">
        <f t="shared" si="17"/>
        <v>1</v>
      </c>
      <c r="AW38" s="1214" t="b">
        <f t="shared" si="17"/>
        <v>1</v>
      </c>
      <c r="AX38" s="1214" t="b">
        <f t="shared" si="17"/>
        <v>1</v>
      </c>
      <c r="AY38" s="1214" t="b">
        <f t="shared" si="17"/>
        <v>1</v>
      </c>
    </row>
    <row r="39" spans="1:51" s="906" customFormat="1" ht="18.75" customHeight="1">
      <c r="A39" s="2366" t="s">
        <v>287</v>
      </c>
      <c r="B39" s="2487" t="s">
        <v>162</v>
      </c>
      <c r="C39" s="307"/>
      <c r="D39" s="68"/>
      <c r="E39" s="68"/>
      <c r="F39" s="1776"/>
      <c r="G39" s="2412">
        <v>6</v>
      </c>
      <c r="H39" s="2294">
        <f t="shared" si="8"/>
        <v>180</v>
      </c>
      <c r="I39" s="1704"/>
      <c r="J39" s="115"/>
      <c r="K39" s="116"/>
      <c r="L39" s="116"/>
      <c r="M39" s="1898"/>
      <c r="N39" s="307"/>
      <c r="O39" s="300"/>
      <c r="P39" s="1899"/>
      <c r="Q39" s="366"/>
      <c r="R39" s="367"/>
      <c r="S39" s="372"/>
      <c r="T39" s="1017"/>
      <c r="U39" s="1015"/>
      <c r="V39" s="1036"/>
      <c r="W39" s="1037"/>
      <c r="AM39" s="1214">
        <f>IF(N34&lt;&gt;0,"так","")</f>
      </c>
      <c r="AN39" s="1214">
        <f t="shared" si="16"/>
      </c>
      <c r="AO39" s="1214">
        <f t="shared" si="16"/>
      </c>
      <c r="AP39" s="1214">
        <f t="shared" si="16"/>
      </c>
      <c r="AQ39" s="1214">
        <f t="shared" si="16"/>
      </c>
      <c r="AR39" s="1214">
        <f t="shared" si="16"/>
      </c>
      <c r="AT39" s="1214" t="b">
        <f t="shared" si="17"/>
        <v>1</v>
      </c>
      <c r="AU39" s="1214" t="b">
        <f t="shared" si="17"/>
        <v>1</v>
      </c>
      <c r="AV39" s="1214" t="b">
        <f t="shared" si="17"/>
        <v>1</v>
      </c>
      <c r="AW39" s="1214" t="b">
        <f t="shared" si="17"/>
        <v>1</v>
      </c>
      <c r="AX39" s="1214" t="b">
        <f t="shared" si="17"/>
        <v>1</v>
      </c>
      <c r="AY39" s="1214" t="b">
        <f t="shared" si="17"/>
        <v>1</v>
      </c>
    </row>
    <row r="40" spans="1:51" s="1168" customFormat="1" ht="19.5" customHeight="1">
      <c r="A40" s="2366"/>
      <c r="B40" s="2487" t="s">
        <v>328</v>
      </c>
      <c r="C40" s="307"/>
      <c r="D40" s="68"/>
      <c r="E40" s="68"/>
      <c r="F40" s="1776"/>
      <c r="G40" s="2412">
        <v>4.5</v>
      </c>
      <c r="H40" s="2294">
        <f t="shared" si="8"/>
        <v>135</v>
      </c>
      <c r="I40" s="1704"/>
      <c r="J40" s="115"/>
      <c r="K40" s="116"/>
      <c r="L40" s="116"/>
      <c r="M40" s="1898"/>
      <c r="N40" s="307"/>
      <c r="O40" s="300"/>
      <c r="P40" s="1899"/>
      <c r="Q40" s="371"/>
      <c r="R40" s="372"/>
      <c r="S40" s="372"/>
      <c r="T40" s="1163"/>
      <c r="U40" s="1164"/>
      <c r="V40" s="1165"/>
      <c r="W40" s="1163"/>
      <c r="X40" s="1164"/>
      <c r="Y40" s="1165"/>
      <c r="AM40" s="1214" t="s">
        <v>257</v>
      </c>
      <c r="AN40" s="1214">
        <f aca="true" t="shared" si="18" ref="AN40:AR43">IF(O36&lt;&gt;0,"так","")</f>
      </c>
      <c r="AO40" s="1214">
        <f t="shared" si="18"/>
      </c>
      <c r="AP40" s="1214">
        <f t="shared" si="18"/>
      </c>
      <c r="AQ40" s="1214">
        <f t="shared" si="18"/>
      </c>
      <c r="AR40" s="1214">
        <f t="shared" si="18"/>
      </c>
      <c r="AS40" s="906"/>
      <c r="AT40" s="1214" t="b">
        <f aca="true" t="shared" si="19" ref="AT40:AY43">ISBLANK(N36)</f>
        <v>1</v>
      </c>
      <c r="AU40" s="1214" t="b">
        <f t="shared" si="19"/>
        <v>1</v>
      </c>
      <c r="AV40" s="1214" t="b">
        <f t="shared" si="19"/>
        <v>1</v>
      </c>
      <c r="AW40" s="1214" t="b">
        <f t="shared" si="19"/>
        <v>1</v>
      </c>
      <c r="AX40" s="1214" t="b">
        <f t="shared" si="19"/>
        <v>1</v>
      </c>
      <c r="AY40" s="1214" t="b">
        <f t="shared" si="19"/>
        <v>1</v>
      </c>
    </row>
    <row r="41" spans="1:51" s="1443" customFormat="1" ht="19.5" customHeight="1">
      <c r="A41" s="2366"/>
      <c r="B41" s="2488" t="s">
        <v>71</v>
      </c>
      <c r="C41" s="307" t="s">
        <v>241</v>
      </c>
      <c r="D41" s="68"/>
      <c r="E41" s="68"/>
      <c r="F41" s="1776"/>
      <c r="G41" s="2414">
        <v>1.5</v>
      </c>
      <c r="H41" s="2295">
        <f t="shared" si="8"/>
        <v>45</v>
      </c>
      <c r="I41" s="1705">
        <v>18</v>
      </c>
      <c r="J41" s="109">
        <v>9</v>
      </c>
      <c r="K41" s="110">
        <v>9</v>
      </c>
      <c r="L41" s="110"/>
      <c r="M41" s="1900">
        <f>H41-I41</f>
        <v>27</v>
      </c>
      <c r="N41" s="281"/>
      <c r="O41" s="75"/>
      <c r="P41" s="403"/>
      <c r="Q41" s="404"/>
      <c r="R41" s="405">
        <v>2</v>
      </c>
      <c r="S41" s="1455"/>
      <c r="T41" s="2401"/>
      <c r="U41" s="2402"/>
      <c r="V41" s="2403"/>
      <c r="W41" s="2401"/>
      <c r="X41" s="2402"/>
      <c r="Y41" s="2403"/>
      <c r="AM41" s="1221">
        <f>IF(N37&lt;&gt;0,"так","")</f>
      </c>
      <c r="AN41" s="1221">
        <f t="shared" si="18"/>
      </c>
      <c r="AO41" s="1221">
        <f t="shared" si="18"/>
      </c>
      <c r="AP41" s="1221">
        <f t="shared" si="18"/>
      </c>
      <c r="AQ41" s="1221">
        <f t="shared" si="18"/>
      </c>
      <c r="AR41" s="1221">
        <f t="shared" si="18"/>
      </c>
      <c r="AS41" s="28"/>
      <c r="AT41" s="1221" t="b">
        <f t="shared" si="19"/>
        <v>1</v>
      </c>
      <c r="AU41" s="1221" t="b">
        <f t="shared" si="19"/>
        <v>1</v>
      </c>
      <c r="AV41" s="1221" t="b">
        <f t="shared" si="19"/>
        <v>1</v>
      </c>
      <c r="AW41" s="1221" t="b">
        <f t="shared" si="19"/>
        <v>1</v>
      </c>
      <c r="AX41" s="1221" t="b">
        <f t="shared" si="19"/>
        <v>1</v>
      </c>
      <c r="AY41" s="1221" t="b">
        <f t="shared" si="19"/>
        <v>1</v>
      </c>
    </row>
    <row r="42" spans="1:51" s="1443" customFormat="1" ht="16.5" customHeight="1">
      <c r="A42" s="2369" t="s">
        <v>288</v>
      </c>
      <c r="B42" s="2489" t="s">
        <v>100</v>
      </c>
      <c r="C42" s="2296"/>
      <c r="D42" s="212"/>
      <c r="E42" s="212"/>
      <c r="F42" s="2297"/>
      <c r="G42" s="1849">
        <f>G43+G44</f>
        <v>3</v>
      </c>
      <c r="H42" s="2298">
        <f t="shared" si="8"/>
        <v>90</v>
      </c>
      <c r="I42" s="311"/>
      <c r="J42" s="102"/>
      <c r="K42" s="101"/>
      <c r="L42" s="101"/>
      <c r="M42" s="1898"/>
      <c r="N42" s="2296"/>
      <c r="O42" s="212"/>
      <c r="P42" s="344"/>
      <c r="Q42" s="357"/>
      <c r="R42" s="215"/>
      <c r="S42" s="215"/>
      <c r="T42" s="2401"/>
      <c r="U42" s="2402"/>
      <c r="V42" s="2403"/>
      <c r="W42" s="2401"/>
      <c r="X42" s="2402"/>
      <c r="Y42" s="2403"/>
      <c r="AM42" s="1221" t="str">
        <f>IF(N38&lt;&gt;0,"так","")</f>
        <v>так</v>
      </c>
      <c r="AN42" s="1221">
        <f t="shared" si="18"/>
      </c>
      <c r="AO42" s="1221">
        <f t="shared" si="18"/>
      </c>
      <c r="AP42" s="1221">
        <f t="shared" si="18"/>
      </c>
      <c r="AQ42" s="1221">
        <f t="shared" si="18"/>
      </c>
      <c r="AR42" s="1221">
        <f t="shared" si="18"/>
      </c>
      <c r="AS42" s="28"/>
      <c r="AT42" s="1221" t="b">
        <f t="shared" si="19"/>
        <v>0</v>
      </c>
      <c r="AU42" s="1221" t="b">
        <f t="shared" si="19"/>
        <v>1</v>
      </c>
      <c r="AV42" s="1221" t="b">
        <f t="shared" si="19"/>
        <v>1</v>
      </c>
      <c r="AW42" s="1221" t="b">
        <f t="shared" si="19"/>
        <v>1</v>
      </c>
      <c r="AX42" s="1221" t="b">
        <f t="shared" si="19"/>
        <v>1</v>
      </c>
      <c r="AY42" s="1221" t="b">
        <f t="shared" si="19"/>
        <v>1</v>
      </c>
    </row>
    <row r="43" spans="1:51" s="789" customFormat="1" ht="19.5" customHeight="1">
      <c r="A43" s="2370"/>
      <c r="B43" s="2478" t="s">
        <v>328</v>
      </c>
      <c r="C43" s="211"/>
      <c r="D43" s="216"/>
      <c r="E43" s="216"/>
      <c r="F43" s="2299"/>
      <c r="G43" s="1847">
        <v>0.5</v>
      </c>
      <c r="H43" s="2298">
        <f t="shared" si="8"/>
        <v>15</v>
      </c>
      <c r="I43" s="1704"/>
      <c r="J43" s="115"/>
      <c r="K43" s="116"/>
      <c r="L43" s="116"/>
      <c r="M43" s="1898"/>
      <c r="N43" s="211"/>
      <c r="O43" s="216"/>
      <c r="P43" s="344"/>
      <c r="Q43" s="222"/>
      <c r="R43" s="217"/>
      <c r="S43" s="217"/>
      <c r="T43" s="1858"/>
      <c r="U43" s="1859"/>
      <c r="V43" s="1860"/>
      <c r="W43" s="1858"/>
      <c r="X43" s="1859"/>
      <c r="Y43" s="1860"/>
      <c r="AM43" s="1861">
        <f>IF(N39&lt;&gt;0,"так","")</f>
      </c>
      <c r="AN43" s="1861">
        <f t="shared" si="18"/>
      </c>
      <c r="AO43" s="1861">
        <f t="shared" si="18"/>
      </c>
      <c r="AP43" s="1861">
        <f t="shared" si="18"/>
      </c>
      <c r="AQ43" s="1861">
        <f t="shared" si="18"/>
      </c>
      <c r="AR43" s="1861">
        <f t="shared" si="18"/>
      </c>
      <c r="AT43" s="1861" t="b">
        <f t="shared" si="19"/>
        <v>1</v>
      </c>
      <c r="AU43" s="1861" t="b">
        <f t="shared" si="19"/>
        <v>1</v>
      </c>
      <c r="AV43" s="1861" t="b">
        <f t="shared" si="19"/>
        <v>1</v>
      </c>
      <c r="AW43" s="1861" t="b">
        <f t="shared" si="19"/>
        <v>1</v>
      </c>
      <c r="AX43" s="1861" t="b">
        <f t="shared" si="19"/>
        <v>1</v>
      </c>
      <c r="AY43" s="1861" t="b">
        <f t="shared" si="19"/>
        <v>1</v>
      </c>
    </row>
    <row r="44" spans="1:51" s="789" customFormat="1" ht="20.25" customHeight="1">
      <c r="A44" s="2370"/>
      <c r="B44" s="2479" t="s">
        <v>71</v>
      </c>
      <c r="C44" s="211"/>
      <c r="D44" s="216" t="s">
        <v>240</v>
      </c>
      <c r="E44" s="216"/>
      <c r="F44" s="2299"/>
      <c r="G44" s="1640">
        <v>2.5</v>
      </c>
      <c r="H44" s="2300">
        <f t="shared" si="8"/>
        <v>75</v>
      </c>
      <c r="I44" s="1705">
        <v>18</v>
      </c>
      <c r="J44" s="109">
        <v>9</v>
      </c>
      <c r="K44" s="110"/>
      <c r="L44" s="110">
        <v>9</v>
      </c>
      <c r="M44" s="1900">
        <f>H44-I44</f>
        <v>57</v>
      </c>
      <c r="N44" s="2328"/>
      <c r="O44" s="69"/>
      <c r="P44" s="349">
        <v>2</v>
      </c>
      <c r="Q44" s="2371"/>
      <c r="R44" s="232"/>
      <c r="S44" s="2372"/>
      <c r="T44" s="892"/>
      <c r="U44" s="892"/>
      <c r="V44" s="892"/>
      <c r="W44" s="892"/>
      <c r="X44" s="892"/>
      <c r="Y44" s="892"/>
      <c r="AM44" s="1861" t="e">
        <f>IF(#REF!&lt;&gt;0,"так","")</f>
        <v>#REF!</v>
      </c>
      <c r="AN44" s="1861" t="e">
        <f>IF(#REF!&lt;&gt;0,"так","")</f>
        <v>#REF!</v>
      </c>
      <c r="AO44" s="1861" t="e">
        <f>IF(#REF!&lt;&gt;0,"так","")</f>
        <v>#REF!</v>
      </c>
      <c r="AP44" s="1861" t="e">
        <f>IF(#REF!&lt;&gt;0,"так","")</f>
        <v>#REF!</v>
      </c>
      <c r="AQ44" s="1861" t="e">
        <f>IF(#REF!&lt;&gt;0,"так","")</f>
        <v>#REF!</v>
      </c>
      <c r="AR44" s="1861" t="e">
        <f>IF(#REF!&lt;&gt;0,"так","")</f>
        <v>#REF!</v>
      </c>
      <c r="AT44" s="1861" t="b">
        <f>ISBLANK(#REF!)</f>
        <v>0</v>
      </c>
      <c r="AU44" s="1861" t="b">
        <f>ISBLANK(#REF!)</f>
        <v>0</v>
      </c>
      <c r="AV44" s="1861" t="b">
        <f>ISBLANK(#REF!)</f>
        <v>0</v>
      </c>
      <c r="AW44" s="1861" t="b">
        <f>ISBLANK(#REF!)</f>
        <v>0</v>
      </c>
      <c r="AX44" s="1861" t="b">
        <f>ISBLANK(#REF!)</f>
        <v>0</v>
      </c>
      <c r="AY44" s="1861" t="b">
        <f>ISBLANK(#REF!)</f>
        <v>0</v>
      </c>
    </row>
    <row r="45" spans="1:51" s="789" customFormat="1" ht="19.5" customHeight="1">
      <c r="A45" s="2366" t="s">
        <v>289</v>
      </c>
      <c r="B45" s="2478" t="s">
        <v>88</v>
      </c>
      <c r="C45" s="1680" t="s">
        <v>240</v>
      </c>
      <c r="D45" s="117"/>
      <c r="E45" s="117"/>
      <c r="F45" s="2301"/>
      <c r="G45" s="2412">
        <v>5</v>
      </c>
      <c r="H45" s="2294">
        <f t="shared" si="8"/>
        <v>150</v>
      </c>
      <c r="I45" s="1704">
        <v>63</v>
      </c>
      <c r="J45" s="115">
        <v>36</v>
      </c>
      <c r="K45" s="116"/>
      <c r="L45" s="116">
        <v>27</v>
      </c>
      <c r="M45" s="1898">
        <f>H45-I45</f>
        <v>87</v>
      </c>
      <c r="N45" s="111"/>
      <c r="O45" s="1437"/>
      <c r="P45" s="764">
        <v>7</v>
      </c>
      <c r="Q45" s="371"/>
      <c r="R45" s="372"/>
      <c r="S45" s="372"/>
      <c r="T45" s="1858"/>
      <c r="U45" s="1859"/>
      <c r="V45" s="1860"/>
      <c r="W45" s="1858"/>
      <c r="X45" s="1859"/>
      <c r="Y45" s="1860"/>
      <c r="AM45" s="1861">
        <f aca="true" t="shared" si="20" ref="AM45:AR46">IF(N40&lt;&gt;0,"так","")</f>
      </c>
      <c r="AN45" s="1861">
        <f t="shared" si="20"/>
      </c>
      <c r="AO45" s="1861">
        <f t="shared" si="20"/>
      </c>
      <c r="AP45" s="1861">
        <f t="shared" si="20"/>
      </c>
      <c r="AQ45" s="1861">
        <f t="shared" si="20"/>
      </c>
      <c r="AR45" s="1861">
        <f t="shared" si="20"/>
      </c>
      <c r="AT45" s="1861" t="b">
        <f aca="true" t="shared" si="21" ref="AT45:AT59">ISBLANK(N40)</f>
        <v>1</v>
      </c>
      <c r="AU45" s="1861" t="b">
        <f aca="true" t="shared" si="22" ref="AU45:AU59">ISBLANK(O40)</f>
        <v>1</v>
      </c>
      <c r="AV45" s="1861" t="b">
        <f aca="true" t="shared" si="23" ref="AV45:AV59">ISBLANK(P40)</f>
        <v>1</v>
      </c>
      <c r="AW45" s="1861" t="b">
        <f aca="true" t="shared" si="24" ref="AW45:AW59">ISBLANK(Q40)</f>
        <v>1</v>
      </c>
      <c r="AX45" s="1861" t="b">
        <f aca="true" t="shared" si="25" ref="AX45:AX59">ISBLANK(R40)</f>
        <v>1</v>
      </c>
      <c r="AY45" s="1861" t="b">
        <f aca="true" t="shared" si="26" ref="AY45:AY59">ISBLANK(S40)</f>
        <v>1</v>
      </c>
    </row>
    <row r="46" spans="1:51" s="906" customFormat="1" ht="21" customHeight="1">
      <c r="A46" s="2366" t="s">
        <v>290</v>
      </c>
      <c r="B46" s="2478" t="s">
        <v>75</v>
      </c>
      <c r="C46" s="1680"/>
      <c r="D46" s="117" t="s">
        <v>239</v>
      </c>
      <c r="E46" s="117"/>
      <c r="F46" s="2286"/>
      <c r="G46" s="2415">
        <v>4</v>
      </c>
      <c r="H46" s="2290">
        <f t="shared" si="8"/>
        <v>120</v>
      </c>
      <c r="I46" s="765">
        <f>J46+K46+L46</f>
        <v>30</v>
      </c>
      <c r="J46" s="405">
        <v>10</v>
      </c>
      <c r="K46" s="405">
        <v>20</v>
      </c>
      <c r="L46" s="2373"/>
      <c r="M46" s="2374">
        <f>H46-I46</f>
        <v>90</v>
      </c>
      <c r="N46" s="325"/>
      <c r="O46" s="65">
        <v>3</v>
      </c>
      <c r="P46" s="349"/>
      <c r="Q46" s="325"/>
      <c r="R46" s="65"/>
      <c r="S46" s="65"/>
      <c r="T46" s="1044"/>
      <c r="U46" s="928"/>
      <c r="V46" s="1029"/>
      <c r="W46" s="1044"/>
      <c r="X46" s="928"/>
      <c r="Y46" s="1029"/>
      <c r="AM46" s="1214">
        <f t="shared" si="20"/>
      </c>
      <c r="AN46" s="1214">
        <f t="shared" si="20"/>
      </c>
      <c r="AO46" s="1214">
        <f t="shared" si="20"/>
      </c>
      <c r="AP46" s="1214">
        <f t="shared" si="20"/>
      </c>
      <c r="AQ46" s="1214" t="str">
        <f t="shared" si="20"/>
        <v>так</v>
      </c>
      <c r="AR46" s="1214">
        <f t="shared" si="20"/>
      </c>
      <c r="AT46" s="1214" t="b">
        <f t="shared" si="21"/>
        <v>1</v>
      </c>
      <c r="AU46" s="1214" t="b">
        <f t="shared" si="22"/>
        <v>1</v>
      </c>
      <c r="AV46" s="1214" t="b">
        <f t="shared" si="23"/>
        <v>1</v>
      </c>
      <c r="AW46" s="1214" t="b">
        <f t="shared" si="24"/>
        <v>1</v>
      </c>
      <c r="AX46" s="1214" t="b">
        <f t="shared" si="25"/>
        <v>0</v>
      </c>
      <c r="AY46" s="1214" t="b">
        <f t="shared" si="26"/>
        <v>1</v>
      </c>
    </row>
    <row r="47" spans="1:51" s="906" customFormat="1" ht="15.75">
      <c r="A47" s="2363" t="s">
        <v>291</v>
      </c>
      <c r="B47" s="2489" t="s">
        <v>76</v>
      </c>
      <c r="C47" s="2283"/>
      <c r="D47" s="107"/>
      <c r="E47" s="107"/>
      <c r="F47" s="2284"/>
      <c r="G47" s="2413">
        <v>8</v>
      </c>
      <c r="H47" s="2285">
        <f t="shared" si="8"/>
        <v>240</v>
      </c>
      <c r="I47" s="427"/>
      <c r="J47" s="102"/>
      <c r="K47" s="101"/>
      <c r="L47" s="2375"/>
      <c r="M47" s="1898"/>
      <c r="N47" s="111"/>
      <c r="O47" s="89"/>
      <c r="P47" s="344"/>
      <c r="Q47" s="111"/>
      <c r="R47" s="89"/>
      <c r="S47" s="89"/>
      <c r="T47" s="1055"/>
      <c r="U47" s="1055"/>
      <c r="V47" s="1055"/>
      <c r="W47" s="1055"/>
      <c r="X47" s="1055"/>
      <c r="Y47" s="1055"/>
      <c r="AM47" s="1214">
        <f aca="true" t="shared" si="27" ref="AM47:AN51">IF(N42&lt;&gt;0,"так","")</f>
      </c>
      <c r="AN47" s="1214">
        <f t="shared" si="27"/>
      </c>
      <c r="AO47" s="1214" t="s">
        <v>257</v>
      </c>
      <c r="AP47" s="1214">
        <f aca="true" t="shared" si="28" ref="AP47:AP56">IF(Q42&lt;&gt;0,"так","")</f>
      </c>
      <c r="AQ47" s="1214">
        <f aca="true" t="shared" si="29" ref="AQ47:AQ56">IF(R42&lt;&gt;0,"так","")</f>
      </c>
      <c r="AR47" s="1214">
        <f aca="true" t="shared" si="30" ref="AR47:AR56">IF(S42&lt;&gt;0,"так","")</f>
      </c>
      <c r="AT47" s="1214" t="b">
        <f t="shared" si="21"/>
        <v>1</v>
      </c>
      <c r="AU47" s="1214" t="b">
        <f t="shared" si="22"/>
        <v>1</v>
      </c>
      <c r="AV47" s="1214" t="b">
        <f t="shared" si="23"/>
        <v>1</v>
      </c>
      <c r="AW47" s="1214" t="b">
        <f t="shared" si="24"/>
        <v>1</v>
      </c>
      <c r="AX47" s="1214" t="b">
        <f t="shared" si="25"/>
        <v>1</v>
      </c>
      <c r="AY47" s="1214" t="b">
        <f t="shared" si="26"/>
        <v>1</v>
      </c>
    </row>
    <row r="48" spans="1:51" s="906" customFormat="1" ht="15.75">
      <c r="A48" s="2366"/>
      <c r="B48" s="2478" t="s">
        <v>328</v>
      </c>
      <c r="C48" s="1681"/>
      <c r="D48" s="117"/>
      <c r="E48" s="117"/>
      <c r="F48" s="2286"/>
      <c r="G48" s="1846">
        <v>4.5</v>
      </c>
      <c r="H48" s="2285">
        <f t="shared" si="8"/>
        <v>135</v>
      </c>
      <c r="I48" s="307"/>
      <c r="J48" s="115"/>
      <c r="K48" s="116"/>
      <c r="L48" s="128"/>
      <c r="M48" s="1898"/>
      <c r="N48" s="111"/>
      <c r="O48" s="89"/>
      <c r="P48" s="344"/>
      <c r="Q48" s="111"/>
      <c r="R48" s="89"/>
      <c r="S48" s="89"/>
      <c r="T48" s="1055"/>
      <c r="U48" s="1055"/>
      <c r="V48" s="1055"/>
      <c r="W48" s="1055"/>
      <c r="X48" s="1055"/>
      <c r="Y48" s="1055"/>
      <c r="AM48" s="1214">
        <f t="shared" si="27"/>
      </c>
      <c r="AN48" s="1214">
        <f t="shared" si="27"/>
      </c>
      <c r="AO48" s="1214">
        <f aca="true" t="shared" si="31" ref="AO48:AO56">IF(P43&lt;&gt;0,"так","")</f>
      </c>
      <c r="AP48" s="1214">
        <f t="shared" si="28"/>
      </c>
      <c r="AQ48" s="1214">
        <f t="shared" si="29"/>
      </c>
      <c r="AR48" s="1214">
        <f t="shared" si="30"/>
      </c>
      <c r="AT48" s="1214" t="b">
        <f t="shared" si="21"/>
        <v>1</v>
      </c>
      <c r="AU48" s="1214" t="b">
        <f t="shared" si="22"/>
        <v>1</v>
      </c>
      <c r="AV48" s="1214" t="b">
        <f t="shared" si="23"/>
        <v>1</v>
      </c>
      <c r="AW48" s="1214" t="b">
        <f t="shared" si="24"/>
        <v>1</v>
      </c>
      <c r="AX48" s="1214" t="b">
        <f t="shared" si="25"/>
        <v>1</v>
      </c>
      <c r="AY48" s="1214" t="b">
        <f t="shared" si="26"/>
        <v>1</v>
      </c>
    </row>
    <row r="49" spans="1:51" s="906" customFormat="1" ht="15.75">
      <c r="A49" s="2366"/>
      <c r="B49" s="2479" t="s">
        <v>71</v>
      </c>
      <c r="C49" s="1681" t="s">
        <v>239</v>
      </c>
      <c r="D49" s="117"/>
      <c r="E49" s="117"/>
      <c r="F49" s="2286"/>
      <c r="G49" s="2410">
        <v>3.5</v>
      </c>
      <c r="H49" s="2290">
        <f t="shared" si="8"/>
        <v>105</v>
      </c>
      <c r="I49" s="323">
        <f>J49+K49+L49</f>
        <v>45</v>
      </c>
      <c r="J49" s="109">
        <v>27</v>
      </c>
      <c r="K49" s="110"/>
      <c r="L49" s="2376">
        <v>18</v>
      </c>
      <c r="M49" s="1900">
        <f>H49-I49</f>
        <v>60</v>
      </c>
      <c r="N49" s="325"/>
      <c r="O49" s="65">
        <v>5</v>
      </c>
      <c r="P49" s="349"/>
      <c r="Q49" s="325"/>
      <c r="R49" s="65"/>
      <c r="S49" s="65"/>
      <c r="T49" s="1055"/>
      <c r="U49" s="1055"/>
      <c r="V49" s="1055"/>
      <c r="W49" s="1055"/>
      <c r="X49" s="1055"/>
      <c r="Y49" s="1055"/>
      <c r="AM49" s="1214">
        <f t="shared" si="27"/>
      </c>
      <c r="AN49" s="1214">
        <f t="shared" si="27"/>
      </c>
      <c r="AO49" s="1214" t="str">
        <f t="shared" si="31"/>
        <v>так</v>
      </c>
      <c r="AP49" s="1214">
        <f t="shared" si="28"/>
      </c>
      <c r="AQ49" s="1214">
        <f t="shared" si="29"/>
      </c>
      <c r="AR49" s="1214">
        <f t="shared" si="30"/>
      </c>
      <c r="AT49" s="1214" t="b">
        <f t="shared" si="21"/>
        <v>1</v>
      </c>
      <c r="AU49" s="1214" t="b">
        <f t="shared" si="22"/>
        <v>1</v>
      </c>
      <c r="AV49" s="1214" t="b">
        <f t="shared" si="23"/>
        <v>0</v>
      </c>
      <c r="AW49" s="1214" t="b">
        <f t="shared" si="24"/>
        <v>1</v>
      </c>
      <c r="AX49" s="1214" t="b">
        <f t="shared" si="25"/>
        <v>1</v>
      </c>
      <c r="AY49" s="1214" t="b">
        <f t="shared" si="26"/>
        <v>1</v>
      </c>
    </row>
    <row r="50" spans="1:51" s="906" customFormat="1" ht="19.5" customHeight="1">
      <c r="A50" s="2366" t="s">
        <v>292</v>
      </c>
      <c r="B50" s="2485" t="s">
        <v>159</v>
      </c>
      <c r="C50" s="1681"/>
      <c r="D50" s="117"/>
      <c r="E50" s="117"/>
      <c r="F50" s="2286"/>
      <c r="G50" s="2411">
        <v>4</v>
      </c>
      <c r="H50" s="2285">
        <f t="shared" si="8"/>
        <v>120</v>
      </c>
      <c r="I50" s="307"/>
      <c r="J50" s="115"/>
      <c r="K50" s="116"/>
      <c r="L50" s="116"/>
      <c r="M50" s="1898"/>
      <c r="N50" s="313"/>
      <c r="O50" s="89"/>
      <c r="P50" s="344"/>
      <c r="Q50" s="111"/>
      <c r="R50" s="89"/>
      <c r="S50" s="89"/>
      <c r="T50" s="970"/>
      <c r="U50" s="949"/>
      <c r="V50" s="1045"/>
      <c r="W50" s="970"/>
      <c r="X50" s="949"/>
      <c r="Y50" s="1045"/>
      <c r="AM50" s="1214">
        <f t="shared" si="27"/>
      </c>
      <c r="AN50" s="1214">
        <f t="shared" si="27"/>
      </c>
      <c r="AO50" s="1214" t="str">
        <f t="shared" si="31"/>
        <v>так</v>
      </c>
      <c r="AP50" s="1214">
        <f t="shared" si="28"/>
      </c>
      <c r="AQ50" s="1214">
        <f t="shared" si="29"/>
      </c>
      <c r="AR50" s="1214">
        <f t="shared" si="30"/>
      </c>
      <c r="AT50" s="1214" t="b">
        <f t="shared" si="21"/>
        <v>1</v>
      </c>
      <c r="AU50" s="1214" t="b">
        <f t="shared" si="22"/>
        <v>1</v>
      </c>
      <c r="AV50" s="1214" t="b">
        <f t="shared" si="23"/>
        <v>0</v>
      </c>
      <c r="AW50" s="1214" t="b">
        <f t="shared" si="24"/>
        <v>1</v>
      </c>
      <c r="AX50" s="1214" t="b">
        <f t="shared" si="25"/>
        <v>1</v>
      </c>
      <c r="AY50" s="1214" t="b">
        <f t="shared" si="26"/>
        <v>1</v>
      </c>
    </row>
    <row r="51" spans="1:51" s="1168" customFormat="1" ht="15.75">
      <c r="A51" s="2366"/>
      <c r="B51" s="2478" t="s">
        <v>328</v>
      </c>
      <c r="C51" s="1681"/>
      <c r="D51" s="117"/>
      <c r="E51" s="117"/>
      <c r="F51" s="2286"/>
      <c r="G51" s="1846">
        <v>2</v>
      </c>
      <c r="H51" s="2285">
        <f t="shared" si="8"/>
        <v>60</v>
      </c>
      <c r="I51" s="307"/>
      <c r="J51" s="115"/>
      <c r="K51" s="116"/>
      <c r="L51" s="116"/>
      <c r="M51" s="1898"/>
      <c r="N51" s="313"/>
      <c r="O51" s="89"/>
      <c r="P51" s="344"/>
      <c r="Q51" s="111"/>
      <c r="R51" s="89"/>
      <c r="S51" s="89"/>
      <c r="T51" s="1163"/>
      <c r="U51" s="1164"/>
      <c r="V51" s="1165"/>
      <c r="W51" s="1163"/>
      <c r="X51" s="1164"/>
      <c r="Y51" s="1165"/>
      <c r="AM51" s="1214">
        <f t="shared" si="27"/>
      </c>
      <c r="AN51" s="1214" t="str">
        <f t="shared" si="27"/>
        <v>так</v>
      </c>
      <c r="AO51" s="1214">
        <f t="shared" si="31"/>
      </c>
      <c r="AP51" s="1214">
        <f t="shared" si="28"/>
      </c>
      <c r="AQ51" s="1214">
        <f t="shared" si="29"/>
      </c>
      <c r="AR51" s="1214">
        <f t="shared" si="30"/>
      </c>
      <c r="AS51" s="906"/>
      <c r="AT51" s="1214" t="b">
        <f t="shared" si="21"/>
        <v>1</v>
      </c>
      <c r="AU51" s="1214" t="b">
        <f t="shared" si="22"/>
        <v>0</v>
      </c>
      <c r="AV51" s="1214" t="b">
        <f t="shared" si="23"/>
        <v>1</v>
      </c>
      <c r="AW51" s="1214" t="b">
        <f t="shared" si="24"/>
        <v>1</v>
      </c>
      <c r="AX51" s="1214" t="b">
        <f t="shared" si="25"/>
        <v>1</v>
      </c>
      <c r="AY51" s="1214" t="b">
        <f t="shared" si="26"/>
        <v>1</v>
      </c>
    </row>
    <row r="52" spans="1:51" s="906" customFormat="1" ht="18.75" customHeight="1">
      <c r="A52" s="2366"/>
      <c r="B52" s="2490" t="s">
        <v>71</v>
      </c>
      <c r="C52" s="1680"/>
      <c r="D52" s="117" t="s">
        <v>239</v>
      </c>
      <c r="E52" s="117"/>
      <c r="F52" s="2286"/>
      <c r="G52" s="2410">
        <v>2</v>
      </c>
      <c r="H52" s="2290">
        <f t="shared" si="8"/>
        <v>60</v>
      </c>
      <c r="I52" s="281">
        <f>SUM(J52:L52)</f>
        <v>36</v>
      </c>
      <c r="J52" s="109">
        <v>18</v>
      </c>
      <c r="K52" s="110"/>
      <c r="L52" s="110">
        <v>18</v>
      </c>
      <c r="M52" s="1900">
        <f>H52-I52</f>
        <v>24</v>
      </c>
      <c r="N52" s="323"/>
      <c r="O52" s="65">
        <v>4</v>
      </c>
      <c r="P52" s="344"/>
      <c r="Q52" s="111"/>
      <c r="R52" s="89"/>
      <c r="S52" s="89"/>
      <c r="T52" s="1017"/>
      <c r="U52" s="1015"/>
      <c r="V52" s="1016"/>
      <c r="W52" s="1017">
        <v>4</v>
      </c>
      <c r="X52" s="1015"/>
      <c r="Y52" s="1016"/>
      <c r="AM52" s="1214">
        <f aca="true" t="shared" si="32" ref="AM52:AM57">IF(N47&lt;&gt;0,"так","")</f>
      </c>
      <c r="AN52" s="1214" t="s">
        <v>257</v>
      </c>
      <c r="AO52" s="1214">
        <f t="shared" si="31"/>
      </c>
      <c r="AP52" s="1214">
        <f t="shared" si="28"/>
      </c>
      <c r="AQ52" s="1214">
        <f t="shared" si="29"/>
      </c>
      <c r="AR52" s="1214">
        <f t="shared" si="30"/>
      </c>
      <c r="AT52" s="1214" t="b">
        <f t="shared" si="21"/>
        <v>1</v>
      </c>
      <c r="AU52" s="1214" t="b">
        <f t="shared" si="22"/>
        <v>1</v>
      </c>
      <c r="AV52" s="1214" t="b">
        <f t="shared" si="23"/>
        <v>1</v>
      </c>
      <c r="AW52" s="1214" t="b">
        <f t="shared" si="24"/>
        <v>1</v>
      </c>
      <c r="AX52" s="1214" t="b">
        <f t="shared" si="25"/>
        <v>1</v>
      </c>
      <c r="AY52" s="1214" t="b">
        <f t="shared" si="26"/>
        <v>1</v>
      </c>
    </row>
    <row r="53" spans="1:51" s="906" customFormat="1" ht="16.5" customHeight="1">
      <c r="A53" s="2366" t="s">
        <v>339</v>
      </c>
      <c r="B53" s="2485" t="s">
        <v>77</v>
      </c>
      <c r="C53" s="1681"/>
      <c r="D53" s="117"/>
      <c r="E53" s="117"/>
      <c r="F53" s="2286"/>
      <c r="G53" s="2302">
        <v>11</v>
      </c>
      <c r="H53" s="2285">
        <f t="shared" si="8"/>
        <v>330</v>
      </c>
      <c r="I53" s="307"/>
      <c r="J53" s="115"/>
      <c r="K53" s="116"/>
      <c r="L53" s="128"/>
      <c r="M53" s="1898"/>
      <c r="N53" s="111"/>
      <c r="O53" s="89"/>
      <c r="P53" s="344"/>
      <c r="Q53" s="111"/>
      <c r="R53" s="89"/>
      <c r="S53" s="89"/>
      <c r="T53" s="1017"/>
      <c r="U53" s="1015"/>
      <c r="V53" s="1016"/>
      <c r="W53" s="1017"/>
      <c r="X53" s="1015"/>
      <c r="Y53" s="1016"/>
      <c r="AM53" s="1214">
        <f t="shared" si="32"/>
      </c>
      <c r="AN53" s="1214">
        <f>IF(O48&lt;&gt;0,"так","")</f>
      </c>
      <c r="AO53" s="1214">
        <f t="shared" si="31"/>
      </c>
      <c r="AP53" s="1214">
        <f t="shared" si="28"/>
      </c>
      <c r="AQ53" s="1214">
        <f t="shared" si="29"/>
      </c>
      <c r="AR53" s="1214">
        <f t="shared" si="30"/>
      </c>
      <c r="AT53" s="1214" t="b">
        <f t="shared" si="21"/>
        <v>1</v>
      </c>
      <c r="AU53" s="1214" t="b">
        <f t="shared" si="22"/>
        <v>1</v>
      </c>
      <c r="AV53" s="1214" t="b">
        <f t="shared" si="23"/>
        <v>1</v>
      </c>
      <c r="AW53" s="1214" t="b">
        <f t="shared" si="24"/>
        <v>1</v>
      </c>
      <c r="AX53" s="1214" t="b">
        <f t="shared" si="25"/>
        <v>1</v>
      </c>
      <c r="AY53" s="1214" t="b">
        <f t="shared" si="26"/>
        <v>1</v>
      </c>
    </row>
    <row r="54" spans="1:51" s="906" customFormat="1" ht="17.25" customHeight="1">
      <c r="A54" s="2366"/>
      <c r="B54" s="2478" t="s">
        <v>328</v>
      </c>
      <c r="C54" s="1681"/>
      <c r="D54" s="117"/>
      <c r="E54" s="117"/>
      <c r="F54" s="2286"/>
      <c r="G54" s="1848">
        <v>6</v>
      </c>
      <c r="H54" s="2285">
        <f t="shared" si="8"/>
        <v>180</v>
      </c>
      <c r="I54" s="307"/>
      <c r="J54" s="115"/>
      <c r="K54" s="116"/>
      <c r="L54" s="116"/>
      <c r="M54" s="2365"/>
      <c r="N54" s="312"/>
      <c r="O54" s="104"/>
      <c r="P54" s="103"/>
      <c r="Q54" s="312"/>
      <c r="R54" s="104"/>
      <c r="S54" s="104"/>
      <c r="T54" s="1017"/>
      <c r="U54" s="1015"/>
      <c r="V54" s="1016"/>
      <c r="W54" s="1017"/>
      <c r="X54" s="1015"/>
      <c r="Y54" s="1016"/>
      <c r="AM54" s="1214">
        <f t="shared" si="32"/>
      </c>
      <c r="AN54" s="1214" t="str">
        <f>IF(O49&lt;&gt;0,"так","")</f>
        <v>так</v>
      </c>
      <c r="AO54" s="1214">
        <f t="shared" si="31"/>
      </c>
      <c r="AP54" s="1214">
        <f t="shared" si="28"/>
      </c>
      <c r="AQ54" s="1214">
        <f t="shared" si="29"/>
      </c>
      <c r="AR54" s="1214">
        <f t="shared" si="30"/>
      </c>
      <c r="AT54" s="1214" t="b">
        <f t="shared" si="21"/>
        <v>1</v>
      </c>
      <c r="AU54" s="1214" t="b">
        <f t="shared" si="22"/>
        <v>0</v>
      </c>
      <c r="AV54" s="1214" t="b">
        <f t="shared" si="23"/>
        <v>1</v>
      </c>
      <c r="AW54" s="1214" t="b">
        <f t="shared" si="24"/>
        <v>1</v>
      </c>
      <c r="AX54" s="1214" t="b">
        <f t="shared" si="25"/>
        <v>1</v>
      </c>
      <c r="AY54" s="1214" t="b">
        <f t="shared" si="26"/>
        <v>1</v>
      </c>
    </row>
    <row r="55" spans="1:51" s="1168" customFormat="1" ht="16.5" thickBot="1">
      <c r="A55" s="2377"/>
      <c r="B55" s="2491" t="s">
        <v>71</v>
      </c>
      <c r="C55" s="2303" t="s">
        <v>72</v>
      </c>
      <c r="D55" s="1470"/>
      <c r="E55" s="2304"/>
      <c r="F55" s="2305"/>
      <c r="G55" s="1644">
        <v>5</v>
      </c>
      <c r="H55" s="2306">
        <f t="shared" si="8"/>
        <v>150</v>
      </c>
      <c r="I55" s="822">
        <v>75</v>
      </c>
      <c r="J55" s="696">
        <v>45</v>
      </c>
      <c r="K55" s="696">
        <v>15</v>
      </c>
      <c r="L55" s="696">
        <v>15</v>
      </c>
      <c r="M55" s="2378">
        <f>H55-I55</f>
        <v>75</v>
      </c>
      <c r="N55" s="1921">
        <v>5</v>
      </c>
      <c r="O55" s="1922"/>
      <c r="P55" s="1914"/>
      <c r="Q55" s="1921"/>
      <c r="R55" s="1922"/>
      <c r="S55" s="1922"/>
      <c r="T55" s="1166"/>
      <c r="U55" s="1167"/>
      <c r="V55" s="1167"/>
      <c r="W55" s="1169"/>
      <c r="AM55" s="1214">
        <f t="shared" si="32"/>
      </c>
      <c r="AN55" s="1214" t="s">
        <v>257</v>
      </c>
      <c r="AO55" s="1214">
        <f t="shared" si="31"/>
      </c>
      <c r="AP55" s="1214">
        <f t="shared" si="28"/>
      </c>
      <c r="AQ55" s="1214">
        <f t="shared" si="29"/>
      </c>
      <c r="AR55" s="1214">
        <f t="shared" si="30"/>
      </c>
      <c r="AS55" s="906"/>
      <c r="AT55" s="1214" t="b">
        <f t="shared" si="21"/>
        <v>1</v>
      </c>
      <c r="AU55" s="1214" t="b">
        <f t="shared" si="22"/>
        <v>1</v>
      </c>
      <c r="AV55" s="1214" t="b">
        <f t="shared" si="23"/>
        <v>1</v>
      </c>
      <c r="AW55" s="1214" t="b">
        <f t="shared" si="24"/>
        <v>1</v>
      </c>
      <c r="AX55" s="1214" t="b">
        <f t="shared" si="25"/>
        <v>1</v>
      </c>
      <c r="AY55" s="1214" t="b">
        <f t="shared" si="26"/>
        <v>1</v>
      </c>
    </row>
    <row r="56" spans="1:51" s="1168" customFormat="1" ht="16.5" thickBot="1">
      <c r="A56" s="3427" t="s">
        <v>123</v>
      </c>
      <c r="B56" s="3428"/>
      <c r="C56" s="2307"/>
      <c r="D56" s="2307"/>
      <c r="E56" s="2307"/>
      <c r="F56" s="661"/>
      <c r="G56" s="2308">
        <f>G57+G58</f>
        <v>107</v>
      </c>
      <c r="H56" s="2308">
        <f>G56*30</f>
        <v>3210</v>
      </c>
      <c r="I56" s="1812"/>
      <c r="J56" s="1812"/>
      <c r="K56" s="1812"/>
      <c r="L56" s="1812"/>
      <c r="M56" s="1812"/>
      <c r="N56" s="2379"/>
      <c r="O56" s="2380"/>
      <c r="P56" s="2380"/>
      <c r="Q56" s="2380"/>
      <c r="R56" s="2380"/>
      <c r="S56" s="2381"/>
      <c r="T56" s="1166"/>
      <c r="U56" s="1167"/>
      <c r="V56" s="1167"/>
      <c r="W56" s="1169"/>
      <c r="AM56" s="1214">
        <f t="shared" si="32"/>
      </c>
      <c r="AN56" s="1214">
        <f>IF(O51&lt;&gt;0,"так","")</f>
      </c>
      <c r="AO56" s="1214">
        <f t="shared" si="31"/>
      </c>
      <c r="AP56" s="1214">
        <f t="shared" si="28"/>
      </c>
      <c r="AQ56" s="1214">
        <f t="shared" si="29"/>
      </c>
      <c r="AR56" s="1214">
        <f t="shared" si="30"/>
      </c>
      <c r="AS56" s="936">
        <f>G12+G15+G17+G19+G21+G23+G24+G179+G26+G29+G31+G34+G37+G40+G43+G48+G51+G54</f>
        <v>69.5</v>
      </c>
      <c r="AT56" s="1214" t="b">
        <f t="shared" si="21"/>
        <v>1</v>
      </c>
      <c r="AU56" s="1214" t="b">
        <f t="shared" si="22"/>
        <v>1</v>
      </c>
      <c r="AV56" s="1214" t="b">
        <f t="shared" si="23"/>
        <v>1</v>
      </c>
      <c r="AW56" s="1214" t="b">
        <f t="shared" si="24"/>
        <v>1</v>
      </c>
      <c r="AX56" s="1214" t="b">
        <f t="shared" si="25"/>
        <v>1</v>
      </c>
      <c r="AY56" s="1214" t="b">
        <f t="shared" si="26"/>
        <v>1</v>
      </c>
    </row>
    <row r="57" spans="1:51" s="1168" customFormat="1" ht="16.5" thickBot="1">
      <c r="A57" s="3429" t="s">
        <v>336</v>
      </c>
      <c r="B57" s="3430"/>
      <c r="C57" s="2309"/>
      <c r="D57" s="2309"/>
      <c r="E57" s="2309"/>
      <c r="F57" s="2310"/>
      <c r="G57" s="2311">
        <f>G12+G15+G17+G19+G21+G23+G24+G26+G31+G34+G37+G40+G43+G48+G51+G54+G29+G32</f>
        <v>64.5</v>
      </c>
      <c r="H57" s="2311">
        <f>G57*30</f>
        <v>1935</v>
      </c>
      <c r="I57" s="2312"/>
      <c r="J57" s="28"/>
      <c r="K57" s="28"/>
      <c r="L57" s="2311"/>
      <c r="M57" s="2312"/>
      <c r="N57" s="2382"/>
      <c r="O57" s="2382"/>
      <c r="P57" s="2382"/>
      <c r="Q57" s="2382"/>
      <c r="R57" s="2382"/>
      <c r="S57" s="2382"/>
      <c r="T57" s="1166"/>
      <c r="U57" s="1167"/>
      <c r="V57" s="1167"/>
      <c r="W57" s="1169"/>
      <c r="AM57" s="1214">
        <f t="shared" si="32"/>
      </c>
      <c r="AN57" s="1214" t="str">
        <f aca="true" t="shared" si="33" ref="AM57:AR98">IF(O52&lt;&gt;0,"так","")</f>
        <v>так</v>
      </c>
      <c r="AO57" s="1214">
        <f t="shared" si="33"/>
      </c>
      <c r="AP57" s="1214">
        <f t="shared" si="33"/>
      </c>
      <c r="AQ57" s="1214">
        <f t="shared" si="33"/>
      </c>
      <c r="AR57" s="1214">
        <f t="shared" si="33"/>
      </c>
      <c r="AS57" s="936">
        <f>SUMIF($B11:$B55,"*ВНЗ*",G11:G55)</f>
        <v>0</v>
      </c>
      <c r="AT57" s="1214" t="b">
        <f t="shared" si="21"/>
        <v>1</v>
      </c>
      <c r="AU57" s="1214" t="b">
        <f t="shared" si="22"/>
        <v>0</v>
      </c>
      <c r="AV57" s="1214" t="b">
        <f t="shared" si="23"/>
        <v>1</v>
      </c>
      <c r="AW57" s="1214" t="b">
        <f t="shared" si="24"/>
        <v>1</v>
      </c>
      <c r="AX57" s="1214" t="b">
        <f t="shared" si="25"/>
        <v>1</v>
      </c>
      <c r="AY57" s="1214" t="b">
        <f t="shared" si="26"/>
        <v>1</v>
      </c>
    </row>
    <row r="58" spans="1:51" s="906" customFormat="1" ht="24" customHeight="1" thickBot="1">
      <c r="A58" s="3431" t="s">
        <v>273</v>
      </c>
      <c r="B58" s="3431"/>
      <c r="C58" s="2313"/>
      <c r="D58" s="2313"/>
      <c r="E58" s="2313"/>
      <c r="F58" s="2314"/>
      <c r="G58" s="2315">
        <f>G14+G18+G22+G27+G30+G35+G38+G41+G49+G52+G55+G44+G45+G46</f>
        <v>42.5</v>
      </c>
      <c r="H58" s="2315">
        <f>G58*30</f>
        <v>1275</v>
      </c>
      <c r="I58" s="2315">
        <f>I14+I18+I22+I27+I30+I35+I38+I41+I44+I45+I46+I52+I55</f>
        <v>506</v>
      </c>
      <c r="J58" s="2311">
        <f>J18+J22+J27+J30+J35+J38+J41+J44+J45+J46+J49+J52+J55</f>
        <v>262</v>
      </c>
      <c r="K58" s="2311">
        <f>K38+K41+K46+K55</f>
        <v>89</v>
      </c>
      <c r="L58" s="2383">
        <f>L14+L27+L30+L35+L44+L45+L49+L52+L55</f>
        <v>200</v>
      </c>
      <c r="M58" s="2315">
        <f>M14+M18+M22+M27+M30+M35+M38+M41+M44+M45+M47+M49+M52+M46+M55</f>
        <v>724</v>
      </c>
      <c r="N58" s="2383">
        <f>N22+N27+N30+N35+N38+N55+2</f>
        <v>23</v>
      </c>
      <c r="O58" s="2384">
        <f>O18+O46+O49+O52+2</f>
        <v>15</v>
      </c>
      <c r="P58" s="2384">
        <f>P44+P45+2</f>
        <v>11</v>
      </c>
      <c r="Q58" s="2384">
        <v>0</v>
      </c>
      <c r="R58" s="2384">
        <f>R41</f>
        <v>2</v>
      </c>
      <c r="S58" s="2384">
        <v>2</v>
      </c>
      <c r="T58" s="1059"/>
      <c r="U58" s="1059"/>
      <c r="V58" s="1059"/>
      <c r="W58" s="1059"/>
      <c r="X58" s="1060"/>
      <c r="Y58" s="1060"/>
      <c r="AM58" s="1214" t="s">
        <v>257</v>
      </c>
      <c r="AN58" s="1214">
        <f t="shared" si="33"/>
      </c>
      <c r="AO58" s="1214">
        <f t="shared" si="33"/>
      </c>
      <c r="AP58" s="1214">
        <f t="shared" si="33"/>
      </c>
      <c r="AQ58" s="1214">
        <f t="shared" si="33"/>
      </c>
      <c r="AR58" s="1214">
        <f t="shared" si="33"/>
      </c>
      <c r="AT58" s="1214" t="b">
        <f t="shared" si="21"/>
        <v>1</v>
      </c>
      <c r="AU58" s="1214" t="b">
        <f t="shared" si="22"/>
        <v>1</v>
      </c>
      <c r="AV58" s="1214" t="b">
        <f t="shared" si="23"/>
        <v>1</v>
      </c>
      <c r="AW58" s="1214" t="b">
        <f t="shared" si="24"/>
        <v>1</v>
      </c>
      <c r="AX58" s="1214" t="b">
        <f t="shared" si="25"/>
        <v>1</v>
      </c>
      <c r="AY58" s="1214" t="b">
        <f t="shared" si="26"/>
        <v>1</v>
      </c>
    </row>
    <row r="59" spans="1:51" s="906" customFormat="1" ht="18.75" customHeight="1" thickBot="1">
      <c r="A59" s="3432" t="s">
        <v>274</v>
      </c>
      <c r="B59" s="3433"/>
      <c r="C59" s="3433"/>
      <c r="D59" s="3433"/>
      <c r="E59" s="3433"/>
      <c r="F59" s="3433"/>
      <c r="G59" s="3433"/>
      <c r="H59" s="3433"/>
      <c r="I59" s="3433"/>
      <c r="J59" s="3433"/>
      <c r="K59" s="3433"/>
      <c r="L59" s="3433"/>
      <c r="M59" s="3433"/>
      <c r="N59" s="3433"/>
      <c r="O59" s="3433"/>
      <c r="P59" s="3433"/>
      <c r="Q59" s="3433"/>
      <c r="R59" s="3433"/>
      <c r="S59" s="3434"/>
      <c r="T59" s="1059"/>
      <c r="U59" s="1061"/>
      <c r="V59" s="1061"/>
      <c r="W59" s="1059"/>
      <c r="X59" s="1060"/>
      <c r="Y59" s="1060"/>
      <c r="AM59" s="1214">
        <f t="shared" si="33"/>
      </c>
      <c r="AN59" s="1214">
        <f t="shared" si="33"/>
      </c>
      <c r="AO59" s="1214">
        <f t="shared" si="33"/>
      </c>
      <c r="AP59" s="1214">
        <f t="shared" si="33"/>
      </c>
      <c r="AQ59" s="1214">
        <f t="shared" si="33"/>
      </c>
      <c r="AR59" s="1214">
        <f t="shared" si="33"/>
      </c>
      <c r="AT59" s="1214" t="b">
        <f t="shared" si="21"/>
        <v>1</v>
      </c>
      <c r="AU59" s="1214" t="b">
        <f t="shared" si="22"/>
        <v>1</v>
      </c>
      <c r="AV59" s="1214" t="b">
        <f t="shared" si="23"/>
        <v>1</v>
      </c>
      <c r="AW59" s="1214" t="b">
        <f t="shared" si="24"/>
        <v>1</v>
      </c>
      <c r="AX59" s="1214" t="b">
        <f t="shared" si="25"/>
        <v>1</v>
      </c>
      <c r="AY59" s="1214" t="b">
        <f t="shared" si="26"/>
        <v>1</v>
      </c>
    </row>
    <row r="60" spans="1:51" s="906" customFormat="1" ht="23.25" customHeight="1">
      <c r="A60" s="2492" t="s">
        <v>72</v>
      </c>
      <c r="B60" s="2493" t="s">
        <v>337</v>
      </c>
      <c r="C60" s="2433"/>
      <c r="D60" s="2434"/>
      <c r="E60" s="2434"/>
      <c r="F60" s="2436"/>
      <c r="G60" s="2494">
        <v>3</v>
      </c>
      <c r="H60" s="1906" t="s">
        <v>338</v>
      </c>
      <c r="I60" s="2435"/>
      <c r="J60" s="2434"/>
      <c r="K60" s="2434"/>
      <c r="L60" s="2434"/>
      <c r="M60" s="2436"/>
      <c r="N60" s="2435"/>
      <c r="O60" s="2434"/>
      <c r="P60" s="2436"/>
      <c r="Q60" s="2435"/>
      <c r="R60" s="2434"/>
      <c r="S60" s="2434"/>
      <c r="T60" s="1059"/>
      <c r="U60" s="1061"/>
      <c r="V60" s="1061"/>
      <c r="W60" s="1059"/>
      <c r="X60" s="1060"/>
      <c r="Y60" s="1060"/>
      <c r="AM60" s="1214"/>
      <c r="AN60" s="1214"/>
      <c r="AO60" s="1214"/>
      <c r="AP60" s="1214"/>
      <c r="AQ60" s="1214"/>
      <c r="AR60" s="1214"/>
      <c r="AT60" s="1214"/>
      <c r="AU60" s="1214"/>
      <c r="AV60" s="1214"/>
      <c r="AW60" s="1214"/>
      <c r="AX60" s="1214"/>
      <c r="AY60" s="1214"/>
    </row>
    <row r="61" spans="1:51" s="906" customFormat="1" ht="18.75" customHeight="1">
      <c r="A61" s="1677" t="s">
        <v>59</v>
      </c>
      <c r="B61" s="2495" t="s">
        <v>84</v>
      </c>
      <c r="C61" s="2291"/>
      <c r="D61" s="107"/>
      <c r="E61" s="107"/>
      <c r="F61" s="2427"/>
      <c r="G61" s="2428">
        <f>G62+G63</f>
        <v>7</v>
      </c>
      <c r="H61" s="1763">
        <f aca="true" t="shared" si="34" ref="H61:H76">G61*30</f>
        <v>210</v>
      </c>
      <c r="I61" s="311"/>
      <c r="J61" s="102"/>
      <c r="K61" s="101"/>
      <c r="L61" s="101"/>
      <c r="M61" s="426"/>
      <c r="N61" s="312"/>
      <c r="O61" s="612"/>
      <c r="P61" s="2429"/>
      <c r="Q61" s="2430"/>
      <c r="R61" s="2431"/>
      <c r="S61" s="2432"/>
      <c r="T61" s="1059"/>
      <c r="U61" s="1061"/>
      <c r="V61" s="1061"/>
      <c r="W61" s="1059"/>
      <c r="X61" s="1060"/>
      <c r="Y61" s="1060"/>
      <c r="AM61" s="1214" t="str">
        <f aca="true" t="shared" si="35" ref="AM61:AR61">IF(N55&lt;&gt;0,"так","")</f>
        <v>так</v>
      </c>
      <c r="AN61" s="1214">
        <f t="shared" si="35"/>
      </c>
      <c r="AO61" s="1214">
        <f t="shared" si="35"/>
      </c>
      <c r="AP61" s="1214">
        <f t="shared" si="35"/>
      </c>
      <c r="AQ61" s="1214">
        <f t="shared" si="35"/>
      </c>
      <c r="AR61" s="1214">
        <f t="shared" si="35"/>
      </c>
      <c r="AT61" s="1214" t="b">
        <f aca="true" t="shared" si="36" ref="AT61:AY61">ISBLANK(N55)</f>
        <v>0</v>
      </c>
      <c r="AU61" s="1214" t="b">
        <f t="shared" si="36"/>
        <v>1</v>
      </c>
      <c r="AV61" s="1214" t="b">
        <f t="shared" si="36"/>
        <v>1</v>
      </c>
      <c r="AW61" s="1214" t="b">
        <f t="shared" si="36"/>
        <v>1</v>
      </c>
      <c r="AX61" s="1214" t="b">
        <f t="shared" si="36"/>
        <v>1</v>
      </c>
      <c r="AY61" s="1214" t="b">
        <f t="shared" si="36"/>
        <v>1</v>
      </c>
    </row>
    <row r="62" spans="1:51" s="906" customFormat="1" ht="18.75" customHeight="1">
      <c r="A62" s="1676"/>
      <c r="B62" s="2473" t="s">
        <v>328</v>
      </c>
      <c r="C62" s="1680"/>
      <c r="D62" s="117"/>
      <c r="E62" s="117"/>
      <c r="F62" s="1695"/>
      <c r="G62" s="1701">
        <v>1</v>
      </c>
      <c r="H62" s="1709">
        <f t="shared" si="34"/>
        <v>30</v>
      </c>
      <c r="I62" s="1704"/>
      <c r="J62" s="115"/>
      <c r="K62" s="116"/>
      <c r="L62" s="116"/>
      <c r="M62" s="317"/>
      <c r="N62" s="111"/>
      <c r="O62" s="1437"/>
      <c r="P62" s="1438"/>
      <c r="Q62" s="371"/>
      <c r="R62" s="372"/>
      <c r="S62" s="1439"/>
      <c r="T62" s="1059"/>
      <c r="U62" s="1061"/>
      <c r="V62" s="1061"/>
      <c r="W62" s="1059"/>
      <c r="X62" s="1060"/>
      <c r="Y62" s="1060"/>
      <c r="AM62" s="1214"/>
      <c r="AN62" s="1214"/>
      <c r="AO62" s="1214"/>
      <c r="AP62" s="1214">
        <f>IF(Q56&lt;&gt;0,"так","")</f>
      </c>
      <c r="AQ62" s="1214"/>
      <c r="AR62" s="1214">
        <f>IF(S56&lt;&gt;0,"так","")</f>
      </c>
      <c r="AT62" s="1214"/>
      <c r="AU62" s="1214"/>
      <c r="AV62" s="1214"/>
      <c r="AW62" s="1214"/>
      <c r="AX62" s="1214"/>
      <c r="AY62" s="1214"/>
    </row>
    <row r="63" spans="1:52" s="906" customFormat="1" ht="18.75" customHeight="1">
      <c r="A63" s="2385"/>
      <c r="B63" s="2475" t="s">
        <v>71</v>
      </c>
      <c r="C63" s="1682"/>
      <c r="D63" s="2317"/>
      <c r="E63" s="2317"/>
      <c r="F63" s="1699"/>
      <c r="G63" s="1702">
        <v>6</v>
      </c>
      <c r="H63" s="1711">
        <f t="shared" si="34"/>
        <v>180</v>
      </c>
      <c r="I63" s="1705">
        <v>72</v>
      </c>
      <c r="J63" s="109">
        <v>36</v>
      </c>
      <c r="K63" s="110">
        <v>18</v>
      </c>
      <c r="L63" s="110">
        <v>18</v>
      </c>
      <c r="M63" s="316">
        <f>H63-I63</f>
        <v>108</v>
      </c>
      <c r="N63" s="325"/>
      <c r="O63" s="66"/>
      <c r="P63" s="1454"/>
      <c r="Q63" s="404"/>
      <c r="R63" s="1455"/>
      <c r="S63" s="2386"/>
      <c r="T63" s="1059"/>
      <c r="U63" s="1061"/>
      <c r="V63" s="1061"/>
      <c r="W63" s="1059"/>
      <c r="X63" s="1060"/>
      <c r="Y63" s="1060"/>
      <c r="AM63" s="1214">
        <f aca="true" t="shared" si="37" ref="AM63:AO65">IF(N57&lt;&gt;0,"так","")</f>
      </c>
      <c r="AN63" s="1214">
        <f t="shared" si="37"/>
      </c>
      <c r="AO63" s="1214">
        <f t="shared" si="37"/>
      </c>
      <c r="AP63" s="1214">
        <f>IF(Q57&lt;&gt;0,"так","")</f>
      </c>
      <c r="AQ63" s="1214">
        <f>IF(R57&lt;&gt;0,"так","")</f>
      </c>
      <c r="AR63" s="1214">
        <f>IF(S57&lt;&gt;0,"так","")</f>
      </c>
      <c r="AS63" s="936"/>
      <c r="AT63" s="1863">
        <f>SUMIF(AT11:AT61,FALSE,$G11:$G55)</f>
        <v>29.5</v>
      </c>
      <c r="AU63" s="1863">
        <f>SUMIF(AU11:AU61,FALSE,$G11:$G55)-G180</f>
        <v>72.5</v>
      </c>
      <c r="AV63" s="1863">
        <f>SUMIF(AV11:AV61,FALSE,$G11:$G55)-G180</f>
        <v>7</v>
      </c>
      <c r="AW63" s="1863">
        <f>SUMIF(AW11:AW61,FALSE,$G11:$G55)</f>
        <v>2.5</v>
      </c>
      <c r="AX63" s="1863">
        <f>SUMIF(AX11:AX61,FALSE,$G11:$G55)</f>
        <v>6.5</v>
      </c>
      <c r="AY63" s="1863">
        <f>SUMIF(AY11:AY61,FALSE,$G11:$G55)</f>
        <v>4.5</v>
      </c>
      <c r="AZ63" s="936">
        <f>SUM(AT63:AY63)</f>
        <v>122.5</v>
      </c>
    </row>
    <row r="64" spans="1:51" s="906" customFormat="1" ht="18.75" customHeight="1">
      <c r="A64" s="1676"/>
      <c r="B64" s="2496" t="s">
        <v>71</v>
      </c>
      <c r="C64" s="1680" t="s">
        <v>239</v>
      </c>
      <c r="D64" s="117"/>
      <c r="E64" s="117"/>
      <c r="F64" s="1695"/>
      <c r="G64" s="1701">
        <v>5</v>
      </c>
      <c r="H64" s="1709">
        <f t="shared" si="34"/>
        <v>150</v>
      </c>
      <c r="I64" s="1704">
        <v>54</v>
      </c>
      <c r="J64" s="115">
        <v>36</v>
      </c>
      <c r="K64" s="116">
        <v>18</v>
      </c>
      <c r="L64" s="116"/>
      <c r="M64" s="317">
        <f>H64-I64</f>
        <v>96</v>
      </c>
      <c r="N64" s="111"/>
      <c r="O64" s="1437">
        <v>6</v>
      </c>
      <c r="P64" s="1438"/>
      <c r="Q64" s="371"/>
      <c r="R64" s="372"/>
      <c r="S64" s="1439"/>
      <c r="T64" s="1059"/>
      <c r="U64" s="1061"/>
      <c r="V64" s="1061"/>
      <c r="W64" s="1059"/>
      <c r="X64" s="1060"/>
      <c r="Y64" s="1060"/>
      <c r="AM64" s="1214" t="str">
        <f t="shared" si="37"/>
        <v>так</v>
      </c>
      <c r="AN64" s="1214" t="str">
        <f t="shared" si="37"/>
        <v>так</v>
      </c>
      <c r="AO64" s="1214" t="str">
        <f t="shared" si="37"/>
        <v>так</v>
      </c>
      <c r="AP64" s="1214">
        <f>IF(Q58&lt;&gt;0,"так","")</f>
      </c>
      <c r="AQ64" s="1214" t="str">
        <f>IF(R58&lt;&gt;0,"так","")</f>
        <v>так</v>
      </c>
      <c r="AR64" s="1214" t="str">
        <f>IF(S58&lt;&gt;0,"так","")</f>
        <v>так</v>
      </c>
      <c r="AS64" s="936" t="s">
        <v>294</v>
      </c>
      <c r="AT64" s="1214"/>
      <c r="AU64" s="1214"/>
      <c r="AV64" s="1214"/>
      <c r="AW64" s="1214"/>
      <c r="AX64" s="1214"/>
      <c r="AY64" s="1214"/>
    </row>
    <row r="65" spans="1:51" s="906" customFormat="1" ht="18" customHeight="1">
      <c r="A65" s="1676"/>
      <c r="B65" s="2474" t="s">
        <v>247</v>
      </c>
      <c r="C65" s="1681"/>
      <c r="D65" s="116"/>
      <c r="E65" s="116"/>
      <c r="F65" s="1695" t="s">
        <v>240</v>
      </c>
      <c r="G65" s="1701">
        <v>1</v>
      </c>
      <c r="H65" s="1709">
        <f t="shared" si="34"/>
        <v>30</v>
      </c>
      <c r="I65" s="1704">
        <v>18</v>
      </c>
      <c r="J65" s="115"/>
      <c r="K65" s="116"/>
      <c r="L65" s="116">
        <v>18</v>
      </c>
      <c r="M65" s="317">
        <f>H65-I65</f>
        <v>12</v>
      </c>
      <c r="N65" s="111"/>
      <c r="O65" s="1444"/>
      <c r="P65" s="401">
        <v>2</v>
      </c>
      <c r="Q65" s="402"/>
      <c r="R65" s="373"/>
      <c r="S65" s="117"/>
      <c r="T65" s="1046"/>
      <c r="U65" s="1046"/>
      <c r="V65" s="1046"/>
      <c r="W65" s="1046"/>
      <c r="X65" s="1046"/>
      <c r="Y65" s="1046"/>
      <c r="AM65" s="1214">
        <f t="shared" si="37"/>
      </c>
      <c r="AN65" s="1214">
        <f t="shared" si="37"/>
      </c>
      <c r="AO65" s="1214">
        <f t="shared" si="37"/>
      </c>
      <c r="AP65" s="1214">
        <f>IF(Q59&lt;&gt;0,"так","")</f>
      </c>
      <c r="AQ65" s="1214">
        <f>IF(R59&lt;&gt;0,"так","")</f>
      </c>
      <c r="AR65" s="1214">
        <f>IF(S59&lt;&gt;0,"так","")</f>
      </c>
      <c r="AS65" s="936">
        <f>G14+G13+G18+G22+G180+G27+G30+G35+G38+G41+G44+G45+G46+G49+G52+G55</f>
        <v>46.5</v>
      </c>
      <c r="AT65" s="1214"/>
      <c r="AU65" s="1214"/>
      <c r="AV65" s="1214"/>
      <c r="AW65" s="1214"/>
      <c r="AX65" s="1214"/>
      <c r="AY65" s="1214"/>
    </row>
    <row r="66" spans="1:52" s="1168" customFormat="1" ht="17.25" customHeight="1">
      <c r="A66" s="1676" t="s">
        <v>59</v>
      </c>
      <c r="B66" s="2503" t="s">
        <v>74</v>
      </c>
      <c r="C66" s="1681"/>
      <c r="D66" s="117"/>
      <c r="E66" s="117"/>
      <c r="F66" s="1695"/>
      <c r="G66" s="1701">
        <v>3.5</v>
      </c>
      <c r="H66" s="657">
        <f t="shared" si="34"/>
        <v>105</v>
      </c>
      <c r="I66" s="307"/>
      <c r="J66" s="115"/>
      <c r="K66" s="116"/>
      <c r="L66" s="116"/>
      <c r="M66" s="318"/>
      <c r="N66" s="314"/>
      <c r="O66" s="127"/>
      <c r="P66" s="347"/>
      <c r="Q66" s="346"/>
      <c r="R66" s="127"/>
      <c r="S66" s="440"/>
      <c r="T66" s="1171"/>
      <c r="U66" s="1171"/>
      <c r="V66" s="1171"/>
      <c r="W66" s="1171"/>
      <c r="X66" s="1171"/>
      <c r="Y66" s="1171"/>
      <c r="Z66" s="1172"/>
      <c r="AA66" s="1172"/>
      <c r="AB66" s="1172"/>
      <c r="AM66" s="1214">
        <f t="shared" si="33"/>
      </c>
      <c r="AN66" s="1214" t="s">
        <v>257</v>
      </c>
      <c r="AO66" s="1214">
        <f t="shared" si="33"/>
      </c>
      <c r="AP66" s="1214">
        <f t="shared" si="33"/>
      </c>
      <c r="AQ66" s="1214">
        <f t="shared" si="33"/>
      </c>
      <c r="AR66" s="1214">
        <f t="shared" si="33"/>
      </c>
      <c r="AS66" s="906"/>
      <c r="AT66" s="1214" t="b">
        <f aca="true" t="shared" si="38" ref="AT66:AY89">ISBLANK(N61)</f>
        <v>1</v>
      </c>
      <c r="AU66" s="1214" t="b">
        <f t="shared" si="38"/>
        <v>1</v>
      </c>
      <c r="AV66" s="1214" t="b">
        <f t="shared" si="38"/>
        <v>1</v>
      </c>
      <c r="AW66" s="1214" t="b">
        <f t="shared" si="38"/>
        <v>1</v>
      </c>
      <c r="AX66" s="1214" t="b">
        <f t="shared" si="38"/>
        <v>1</v>
      </c>
      <c r="AY66" s="1214" t="b">
        <f t="shared" si="38"/>
        <v>1</v>
      </c>
      <c r="AZ66" s="906"/>
    </row>
    <row r="67" spans="1:52" s="1168" customFormat="1" ht="15.75" customHeight="1" thickBot="1">
      <c r="A67" s="1676"/>
      <c r="B67" s="2503" t="s">
        <v>328</v>
      </c>
      <c r="C67" s="1681"/>
      <c r="D67" s="117"/>
      <c r="E67" s="117"/>
      <c r="F67" s="1695"/>
      <c r="G67" s="1701">
        <v>1.5</v>
      </c>
      <c r="H67" s="657">
        <f t="shared" si="34"/>
        <v>45</v>
      </c>
      <c r="I67" s="307"/>
      <c r="J67" s="115"/>
      <c r="K67" s="116"/>
      <c r="L67" s="128"/>
      <c r="M67" s="317"/>
      <c r="N67" s="313"/>
      <c r="O67" s="89"/>
      <c r="P67" s="344"/>
      <c r="Q67" s="111"/>
      <c r="R67" s="89"/>
      <c r="S67" s="49"/>
      <c r="T67" s="1173"/>
      <c r="U67" s="1173"/>
      <c r="V67" s="1173"/>
      <c r="W67" s="1173"/>
      <c r="X67" s="1173"/>
      <c r="Y67" s="1174"/>
      <c r="Z67" s="1172"/>
      <c r="AA67" s="1172"/>
      <c r="AB67" s="1172"/>
      <c r="AM67" s="1214">
        <f t="shared" si="33"/>
      </c>
      <c r="AN67" s="1214">
        <f t="shared" si="33"/>
      </c>
      <c r="AO67" s="1214">
        <f t="shared" si="33"/>
      </c>
      <c r="AP67" s="1214">
        <f t="shared" si="33"/>
      </c>
      <c r="AQ67" s="1214">
        <f t="shared" si="33"/>
      </c>
      <c r="AR67" s="1214">
        <f t="shared" si="33"/>
      </c>
      <c r="AS67" s="906"/>
      <c r="AT67" s="1214" t="b">
        <f t="shared" si="38"/>
        <v>1</v>
      </c>
      <c r="AU67" s="1214" t="b">
        <f t="shared" si="38"/>
        <v>1</v>
      </c>
      <c r="AV67" s="1214" t="b">
        <f t="shared" si="38"/>
        <v>1</v>
      </c>
      <c r="AW67" s="1214" t="b">
        <f t="shared" si="38"/>
        <v>1</v>
      </c>
      <c r="AX67" s="1214" t="b">
        <f t="shared" si="38"/>
        <v>1</v>
      </c>
      <c r="AY67" s="1214" t="b">
        <f t="shared" si="38"/>
        <v>1</v>
      </c>
      <c r="AZ67" s="906"/>
    </row>
    <row r="68" spans="1:52" s="1170" customFormat="1" ht="15.75" customHeight="1" thickBot="1">
      <c r="A68" s="1676"/>
      <c r="B68" s="2504" t="s">
        <v>71</v>
      </c>
      <c r="C68" s="1681" t="s">
        <v>241</v>
      </c>
      <c r="D68" s="117"/>
      <c r="E68" s="117"/>
      <c r="F68" s="1695"/>
      <c r="G68" s="1852">
        <v>2</v>
      </c>
      <c r="H68" s="1710">
        <f t="shared" si="34"/>
        <v>60</v>
      </c>
      <c r="I68" s="1492">
        <v>36</v>
      </c>
      <c r="J68" s="631">
        <v>18</v>
      </c>
      <c r="K68" s="632">
        <v>18</v>
      </c>
      <c r="L68" s="866"/>
      <c r="M68" s="633">
        <f>H68-I68</f>
        <v>24</v>
      </c>
      <c r="N68" s="323"/>
      <c r="O68" s="65"/>
      <c r="P68" s="349"/>
      <c r="Q68" s="325"/>
      <c r="R68" s="89">
        <v>4</v>
      </c>
      <c r="S68" s="60"/>
      <c r="T68" s="1175"/>
      <c r="U68" s="1175"/>
      <c r="V68" s="1175"/>
      <c r="W68" s="1175"/>
      <c r="X68" s="1175"/>
      <c r="Y68" s="1176"/>
      <c r="Z68" s="1177"/>
      <c r="AA68" s="1168" t="s">
        <v>49</v>
      </c>
      <c r="AB68" s="1177" t="e">
        <f>G64+G65+#REF!+G72+G73+G77</f>
        <v>#REF!</v>
      </c>
      <c r="AM68" s="1214">
        <f t="shared" si="33"/>
      </c>
      <c r="AN68" s="1214">
        <f t="shared" si="33"/>
      </c>
      <c r="AO68" s="1214">
        <f t="shared" si="33"/>
      </c>
      <c r="AP68" s="1214">
        <f t="shared" si="33"/>
      </c>
      <c r="AQ68" s="1214">
        <f t="shared" si="33"/>
      </c>
      <c r="AR68" s="1214">
        <f t="shared" si="33"/>
      </c>
      <c r="AS68" s="1195"/>
      <c r="AT68" s="1214" t="b">
        <f t="shared" si="38"/>
        <v>1</v>
      </c>
      <c r="AU68" s="1214" t="b">
        <f t="shared" si="38"/>
        <v>1</v>
      </c>
      <c r="AV68" s="1214" t="b">
        <f t="shared" si="38"/>
        <v>1</v>
      </c>
      <c r="AW68" s="1214" t="b">
        <f t="shared" si="38"/>
        <v>1</v>
      </c>
      <c r="AX68" s="1214" t="b">
        <f t="shared" si="38"/>
        <v>1</v>
      </c>
      <c r="AY68" s="1214" t="b">
        <f t="shared" si="38"/>
        <v>1</v>
      </c>
      <c r="AZ68" s="1195"/>
    </row>
    <row r="69" spans="1:52" s="1443" customFormat="1" ht="19.5" customHeight="1" thickBot="1">
      <c r="A69" s="1676" t="s">
        <v>61</v>
      </c>
      <c r="B69" s="2473" t="s">
        <v>89</v>
      </c>
      <c r="C69" s="1680"/>
      <c r="D69" s="117"/>
      <c r="E69" s="117"/>
      <c r="F69" s="1695"/>
      <c r="G69" s="2450">
        <v>12.5</v>
      </c>
      <c r="H69" s="1709">
        <f t="shared" si="34"/>
        <v>375</v>
      </c>
      <c r="I69" s="1704"/>
      <c r="J69" s="115"/>
      <c r="K69" s="116"/>
      <c r="L69" s="116"/>
      <c r="M69" s="317"/>
      <c r="N69" s="111"/>
      <c r="O69" s="1437"/>
      <c r="P69" s="1438"/>
      <c r="Q69" s="371"/>
      <c r="R69" s="372"/>
      <c r="S69" s="1439"/>
      <c r="T69" s="1440"/>
      <c r="U69" s="1440"/>
      <c r="V69" s="1440"/>
      <c r="W69" s="1440"/>
      <c r="X69" s="1440"/>
      <c r="Y69" s="1441"/>
      <c r="Z69" s="1442"/>
      <c r="AA69" s="1443" t="s">
        <v>50</v>
      </c>
      <c r="AB69" s="1442">
        <f>G68+G78+G79+G83+G84</f>
        <v>10</v>
      </c>
      <c r="AM69" s="1221">
        <f t="shared" si="33"/>
      </c>
      <c r="AN69" s="1221" t="str">
        <f t="shared" si="33"/>
        <v>так</v>
      </c>
      <c r="AO69" s="1221">
        <f t="shared" si="33"/>
      </c>
      <c r="AP69" s="1221">
        <f t="shared" si="33"/>
      </c>
      <c r="AQ69" s="1221">
        <f t="shared" si="33"/>
      </c>
      <c r="AR69" s="1221">
        <f t="shared" si="33"/>
      </c>
      <c r="AS69" s="28"/>
      <c r="AT69" s="1214" t="b">
        <f t="shared" si="38"/>
        <v>1</v>
      </c>
      <c r="AU69" s="1214" t="b">
        <f t="shared" si="38"/>
        <v>0</v>
      </c>
      <c r="AV69" s="1214" t="b">
        <f t="shared" si="38"/>
        <v>1</v>
      </c>
      <c r="AW69" s="1214" t="b">
        <f t="shared" si="38"/>
        <v>1</v>
      </c>
      <c r="AX69" s="1214" t="b">
        <f t="shared" si="38"/>
        <v>1</v>
      </c>
      <c r="AY69" s="1214" t="b">
        <f t="shared" si="38"/>
        <v>1</v>
      </c>
      <c r="AZ69" s="28"/>
    </row>
    <row r="70" spans="1:51" s="1443" customFormat="1" ht="17.25" customHeight="1" thickBot="1">
      <c r="A70" s="1676"/>
      <c r="B70" s="2473" t="s">
        <v>328</v>
      </c>
      <c r="C70" s="1680"/>
      <c r="D70" s="117"/>
      <c r="E70" s="117"/>
      <c r="F70" s="1697"/>
      <c r="G70" s="2450">
        <v>5</v>
      </c>
      <c r="H70" s="1709">
        <f t="shared" si="34"/>
        <v>150</v>
      </c>
      <c r="I70" s="1704"/>
      <c r="J70" s="115"/>
      <c r="K70" s="116"/>
      <c r="L70" s="116"/>
      <c r="M70" s="317"/>
      <c r="N70" s="111"/>
      <c r="O70" s="1437"/>
      <c r="P70" s="1438"/>
      <c r="Q70" s="371"/>
      <c r="R70" s="372"/>
      <c r="S70" s="1439"/>
      <c r="T70" s="1445"/>
      <c r="U70" s="1446"/>
      <c r="V70" s="1446"/>
      <c r="W70" s="1446"/>
      <c r="X70" s="1446"/>
      <c r="Y70" s="1446"/>
      <c r="Z70" s="1442"/>
      <c r="AA70" s="1442"/>
      <c r="AB70" s="1442" t="e">
        <f>SUM(AB68:AB69)</f>
        <v>#REF!</v>
      </c>
      <c r="AM70" s="1221">
        <f t="shared" si="33"/>
      </c>
      <c r="AN70" s="1221">
        <f t="shared" si="33"/>
      </c>
      <c r="AO70" s="1221" t="str">
        <f t="shared" si="33"/>
        <v>так</v>
      </c>
      <c r="AP70" s="1221">
        <f t="shared" si="33"/>
      </c>
      <c r="AQ70" s="1221">
        <f t="shared" si="33"/>
      </c>
      <c r="AR70" s="1221">
        <f t="shared" si="33"/>
      </c>
      <c r="AS70" s="28"/>
      <c r="AT70" s="1214" t="b">
        <f t="shared" si="38"/>
        <v>1</v>
      </c>
      <c r="AU70" s="1214" t="b">
        <f t="shared" si="38"/>
        <v>1</v>
      </c>
      <c r="AV70" s="1214" t="b">
        <f t="shared" si="38"/>
        <v>0</v>
      </c>
      <c r="AW70" s="1214" t="b">
        <f t="shared" si="38"/>
        <v>1</v>
      </c>
      <c r="AX70" s="1214" t="b">
        <f t="shared" si="38"/>
        <v>1</v>
      </c>
      <c r="AY70" s="1214" t="b">
        <f t="shared" si="38"/>
        <v>1</v>
      </c>
    </row>
    <row r="71" spans="1:51" s="1443" customFormat="1" ht="15.75">
      <c r="A71" s="1676"/>
      <c r="B71" s="2475" t="s">
        <v>90</v>
      </c>
      <c r="C71" s="1680"/>
      <c r="D71" s="117"/>
      <c r="E71" s="117"/>
      <c r="F71" s="1697"/>
      <c r="G71" s="1702">
        <v>7.5</v>
      </c>
      <c r="H71" s="1711">
        <f t="shared" si="34"/>
        <v>225</v>
      </c>
      <c r="I71" s="1705">
        <f>J71+K71+L71</f>
        <v>135</v>
      </c>
      <c r="J71" s="109">
        <v>78</v>
      </c>
      <c r="K71" s="110">
        <v>48</v>
      </c>
      <c r="L71" s="110">
        <v>9</v>
      </c>
      <c r="M71" s="316">
        <f>H71-I71</f>
        <v>90</v>
      </c>
      <c r="N71" s="325"/>
      <c r="O71" s="66"/>
      <c r="P71" s="1454"/>
      <c r="Q71" s="404"/>
      <c r="R71" s="1455"/>
      <c r="S71" s="1439"/>
      <c r="T71" s="1447"/>
      <c r="U71" s="1448"/>
      <c r="V71" s="1448"/>
      <c r="W71" s="1449"/>
      <c r="Z71" s="1442"/>
      <c r="AA71" s="1442"/>
      <c r="AB71" s="1442"/>
      <c r="AM71" s="1221">
        <f t="shared" si="33"/>
      </c>
      <c r="AN71" s="1221">
        <f t="shared" si="33"/>
      </c>
      <c r="AO71" s="1221">
        <f t="shared" si="33"/>
      </c>
      <c r="AP71" s="1221">
        <f t="shared" si="33"/>
      </c>
      <c r="AQ71" s="1221" t="s">
        <v>257</v>
      </c>
      <c r="AR71" s="1221">
        <f t="shared" si="33"/>
      </c>
      <c r="AS71" s="28"/>
      <c r="AT71" s="1214" t="b">
        <f t="shared" si="38"/>
        <v>1</v>
      </c>
      <c r="AU71" s="1214" t="b">
        <f t="shared" si="38"/>
        <v>1</v>
      </c>
      <c r="AV71" s="1214" t="b">
        <f t="shared" si="38"/>
        <v>1</v>
      </c>
      <c r="AW71" s="1214" t="b">
        <f t="shared" si="38"/>
        <v>1</v>
      </c>
      <c r="AX71" s="1214" t="b">
        <f t="shared" si="38"/>
        <v>1</v>
      </c>
      <c r="AY71" s="1214" t="b">
        <f t="shared" si="38"/>
        <v>1</v>
      </c>
    </row>
    <row r="72" spans="1:51" s="1443" customFormat="1" ht="20.25" customHeight="1">
      <c r="A72" s="1676"/>
      <c r="B72" s="2473" t="s">
        <v>90</v>
      </c>
      <c r="C72" s="1680"/>
      <c r="D72" s="117" t="s">
        <v>72</v>
      </c>
      <c r="E72" s="117"/>
      <c r="F72" s="1697"/>
      <c r="G72" s="1701">
        <v>4.5</v>
      </c>
      <c r="H72" s="1709">
        <f t="shared" si="34"/>
        <v>135</v>
      </c>
      <c r="I72" s="1704">
        <v>90</v>
      </c>
      <c r="J72" s="115">
        <v>60</v>
      </c>
      <c r="K72" s="116">
        <v>30</v>
      </c>
      <c r="L72" s="116"/>
      <c r="M72" s="317">
        <f>H72-I72</f>
        <v>45</v>
      </c>
      <c r="N72" s="111">
        <v>6</v>
      </c>
      <c r="O72" s="1437"/>
      <c r="P72" s="1438"/>
      <c r="Q72" s="371"/>
      <c r="R72" s="372"/>
      <c r="S72" s="1439"/>
      <c r="T72" s="1447"/>
      <c r="U72" s="1448"/>
      <c r="V72" s="1448"/>
      <c r="W72" s="1449"/>
      <c r="Z72" s="1442"/>
      <c r="AA72" s="1442"/>
      <c r="AB72" s="1442"/>
      <c r="AM72" s="1221">
        <f t="shared" si="33"/>
      </c>
      <c r="AN72" s="1221">
        <f t="shared" si="33"/>
      </c>
      <c r="AO72" s="1221">
        <f t="shared" si="33"/>
      </c>
      <c r="AP72" s="1221">
        <f t="shared" si="33"/>
      </c>
      <c r="AQ72" s="1221">
        <f t="shared" si="33"/>
      </c>
      <c r="AR72" s="1221">
        <f t="shared" si="33"/>
      </c>
      <c r="AS72" s="28"/>
      <c r="AT72" s="1214" t="b">
        <f t="shared" si="38"/>
        <v>1</v>
      </c>
      <c r="AU72" s="1214" t="b">
        <f t="shared" si="38"/>
        <v>1</v>
      </c>
      <c r="AV72" s="1214" t="b">
        <f t="shared" si="38"/>
        <v>1</v>
      </c>
      <c r="AW72" s="1214" t="b">
        <f t="shared" si="38"/>
        <v>1</v>
      </c>
      <c r="AX72" s="1214" t="b">
        <f t="shared" si="38"/>
        <v>1</v>
      </c>
      <c r="AY72" s="1214" t="b">
        <f t="shared" si="38"/>
        <v>1</v>
      </c>
    </row>
    <row r="73" spans="1:51" s="1443" customFormat="1" ht="15.75">
      <c r="A73" s="1676"/>
      <c r="B73" s="2473" t="s">
        <v>71</v>
      </c>
      <c r="C73" s="1680" t="s">
        <v>239</v>
      </c>
      <c r="D73" s="117"/>
      <c r="E73" s="117"/>
      <c r="F73" s="1697"/>
      <c r="G73" s="1701">
        <v>3</v>
      </c>
      <c r="H73" s="1709">
        <f t="shared" si="34"/>
        <v>90</v>
      </c>
      <c r="I73" s="1704">
        <f>J73+K73+L73</f>
        <v>45</v>
      </c>
      <c r="J73" s="115">
        <v>18</v>
      </c>
      <c r="K73" s="116">
        <v>18</v>
      </c>
      <c r="L73" s="116">
        <v>9</v>
      </c>
      <c r="M73" s="317">
        <f>H73-I73</f>
        <v>45</v>
      </c>
      <c r="N73" s="111"/>
      <c r="O73" s="1437">
        <v>5</v>
      </c>
      <c r="P73" s="1438"/>
      <c r="Q73" s="371"/>
      <c r="R73" s="372"/>
      <c r="S73" s="1439"/>
      <c r="T73" s="1447"/>
      <c r="U73" s="1448">
        <v>5</v>
      </c>
      <c r="V73" s="1448"/>
      <c r="W73" s="1449"/>
      <c r="Z73" s="1442"/>
      <c r="AA73" s="1442"/>
      <c r="AB73" s="1442"/>
      <c r="AM73" s="1221">
        <f t="shared" si="33"/>
      </c>
      <c r="AN73" s="1221">
        <f t="shared" si="33"/>
      </c>
      <c r="AO73" s="1221">
        <f t="shared" si="33"/>
      </c>
      <c r="AP73" s="1221">
        <f t="shared" si="33"/>
      </c>
      <c r="AQ73" s="1221" t="str">
        <f t="shared" si="33"/>
        <v>так</v>
      </c>
      <c r="AR73" s="1221">
        <f t="shared" si="33"/>
      </c>
      <c r="AS73" s="28"/>
      <c r="AT73" s="1214" t="b">
        <f t="shared" si="38"/>
        <v>1</v>
      </c>
      <c r="AU73" s="1214" t="b">
        <f t="shared" si="38"/>
        <v>1</v>
      </c>
      <c r="AV73" s="1214" t="b">
        <f t="shared" si="38"/>
        <v>1</v>
      </c>
      <c r="AW73" s="1214" t="b">
        <f t="shared" si="38"/>
        <v>1</v>
      </c>
      <c r="AX73" s="1214" t="b">
        <f t="shared" si="38"/>
        <v>0</v>
      </c>
      <c r="AY73" s="1214" t="b">
        <f t="shared" si="38"/>
        <v>1</v>
      </c>
    </row>
    <row r="74" spans="1:51" s="1443" customFormat="1" ht="26.25" customHeight="1" thickBot="1">
      <c r="A74" s="1676" t="s">
        <v>81</v>
      </c>
      <c r="B74" s="2473" t="s">
        <v>91</v>
      </c>
      <c r="C74" s="1680"/>
      <c r="D74" s="117"/>
      <c r="E74" s="117"/>
      <c r="F74" s="1697"/>
      <c r="G74" s="2450">
        <v>7</v>
      </c>
      <c r="H74" s="1709">
        <f t="shared" si="34"/>
        <v>210</v>
      </c>
      <c r="I74" s="1704"/>
      <c r="J74" s="115"/>
      <c r="K74" s="116"/>
      <c r="L74" s="116"/>
      <c r="M74" s="317"/>
      <c r="N74" s="111"/>
      <c r="O74" s="1437"/>
      <c r="P74" s="1438"/>
      <c r="Q74" s="371"/>
      <c r="R74" s="372"/>
      <c r="S74" s="1439"/>
      <c r="T74" s="1452"/>
      <c r="U74" s="1453"/>
      <c r="V74" s="1453"/>
      <c r="W74" s="1453"/>
      <c r="X74" s="1453"/>
      <c r="Y74" s="1453"/>
      <c r="Z74" s="1442"/>
      <c r="AA74" s="1442"/>
      <c r="AB74" s="1442"/>
      <c r="AM74" s="1221" t="s">
        <v>257</v>
      </c>
      <c r="AN74" s="1221" t="s">
        <v>257</v>
      </c>
      <c r="AO74" s="1221">
        <f t="shared" si="33"/>
      </c>
      <c r="AP74" s="1221">
        <f t="shared" si="33"/>
      </c>
      <c r="AQ74" s="1221">
        <f t="shared" si="33"/>
      </c>
      <c r="AR74" s="1221">
        <f t="shared" si="33"/>
      </c>
      <c r="AS74" s="28"/>
      <c r="AT74" s="1214" t="b">
        <f t="shared" si="38"/>
        <v>1</v>
      </c>
      <c r="AU74" s="1214" t="b">
        <f t="shared" si="38"/>
        <v>1</v>
      </c>
      <c r="AV74" s="1214" t="b">
        <f t="shared" si="38"/>
        <v>1</v>
      </c>
      <c r="AW74" s="1214" t="b">
        <f t="shared" si="38"/>
        <v>1</v>
      </c>
      <c r="AX74" s="1214" t="b">
        <f t="shared" si="38"/>
        <v>1</v>
      </c>
      <c r="AY74" s="1214" t="b">
        <f t="shared" si="38"/>
        <v>1</v>
      </c>
    </row>
    <row r="75" spans="1:51" s="1443" customFormat="1" ht="18" customHeight="1" thickBot="1">
      <c r="A75" s="1676"/>
      <c r="B75" s="2473" t="s">
        <v>328</v>
      </c>
      <c r="C75" s="1680"/>
      <c r="D75" s="117"/>
      <c r="E75" s="117"/>
      <c r="F75" s="1697"/>
      <c r="G75" s="2450">
        <v>1</v>
      </c>
      <c r="H75" s="1709">
        <f t="shared" si="34"/>
        <v>30</v>
      </c>
      <c r="I75" s="1704"/>
      <c r="J75" s="115"/>
      <c r="K75" s="116"/>
      <c r="L75" s="116"/>
      <c r="M75" s="317"/>
      <c r="N75" s="111"/>
      <c r="O75" s="1437"/>
      <c r="P75" s="1438"/>
      <c r="Q75" s="371"/>
      <c r="R75" s="372"/>
      <c r="S75" s="1439"/>
      <c r="T75" s="1440"/>
      <c r="U75" s="1440"/>
      <c r="V75" s="1440"/>
      <c r="W75" s="1440"/>
      <c r="X75" s="1440"/>
      <c r="Y75" s="1441"/>
      <c r="Z75" s="1442"/>
      <c r="AA75" s="1442"/>
      <c r="AB75" s="1442"/>
      <c r="AM75" s="1221">
        <f t="shared" si="33"/>
      </c>
      <c r="AN75" s="1221">
        <f t="shared" si="33"/>
      </c>
      <c r="AO75" s="1221">
        <f t="shared" si="33"/>
      </c>
      <c r="AP75" s="1221">
        <f t="shared" si="33"/>
      </c>
      <c r="AQ75" s="1221">
        <f t="shared" si="33"/>
      </c>
      <c r="AR75" s="1221">
        <f t="shared" si="33"/>
      </c>
      <c r="AS75" s="28"/>
      <c r="AT75" s="1214" t="b">
        <f t="shared" si="38"/>
        <v>1</v>
      </c>
      <c r="AU75" s="1214" t="b">
        <f t="shared" si="38"/>
        <v>1</v>
      </c>
      <c r="AV75" s="1214" t="b">
        <f t="shared" si="38"/>
        <v>1</v>
      </c>
      <c r="AW75" s="1214" t="b">
        <f t="shared" si="38"/>
        <v>1</v>
      </c>
      <c r="AX75" s="1214" t="b">
        <f t="shared" si="38"/>
        <v>1</v>
      </c>
      <c r="AY75" s="1214" t="b">
        <f t="shared" si="38"/>
        <v>1</v>
      </c>
    </row>
    <row r="76" spans="1:51" s="1443" customFormat="1" ht="22.5" customHeight="1" thickBot="1">
      <c r="A76" s="1676"/>
      <c r="B76" s="2475" t="s">
        <v>71</v>
      </c>
      <c r="C76" s="1680"/>
      <c r="D76" s="117"/>
      <c r="E76" s="117"/>
      <c r="F76" s="1697"/>
      <c r="G76" s="1702">
        <v>6</v>
      </c>
      <c r="H76" s="1711">
        <f t="shared" si="34"/>
        <v>180</v>
      </c>
      <c r="I76" s="1705">
        <f>J76+K76+L76</f>
        <v>102</v>
      </c>
      <c r="J76" s="109">
        <v>48</v>
      </c>
      <c r="K76" s="110">
        <v>39</v>
      </c>
      <c r="L76" s="110">
        <v>15</v>
      </c>
      <c r="M76" s="316">
        <f>H76-I76</f>
        <v>78</v>
      </c>
      <c r="N76" s="325"/>
      <c r="O76" s="66"/>
      <c r="P76" s="1454"/>
      <c r="Q76" s="404"/>
      <c r="R76" s="372"/>
      <c r="S76" s="1439"/>
      <c r="T76" s="1445"/>
      <c r="U76" s="1446"/>
      <c r="V76" s="1446"/>
      <c r="W76" s="1446"/>
      <c r="X76" s="1446"/>
      <c r="Y76" s="1446"/>
      <c r="Z76" s="1442"/>
      <c r="AA76" s="1442"/>
      <c r="AB76" s="1442"/>
      <c r="AM76" s="1221">
        <f t="shared" si="33"/>
      </c>
      <c r="AN76" s="1221">
        <f t="shared" si="33"/>
      </c>
      <c r="AO76" s="1221">
        <f t="shared" si="33"/>
      </c>
      <c r="AP76" s="1221">
        <f t="shared" si="33"/>
      </c>
      <c r="AQ76" s="1221">
        <f t="shared" si="33"/>
      </c>
      <c r="AR76" s="1221">
        <f t="shared" si="33"/>
      </c>
      <c r="AS76" s="28"/>
      <c r="AT76" s="1214" t="b">
        <f t="shared" si="38"/>
        <v>1</v>
      </c>
      <c r="AU76" s="1214" t="b">
        <f t="shared" si="38"/>
        <v>1</v>
      </c>
      <c r="AV76" s="1214" t="b">
        <f t="shared" si="38"/>
        <v>1</v>
      </c>
      <c r="AW76" s="1214" t="b">
        <f t="shared" si="38"/>
        <v>1</v>
      </c>
      <c r="AX76" s="1214" t="b">
        <f t="shared" si="38"/>
        <v>1</v>
      </c>
      <c r="AY76" s="1214" t="b">
        <f t="shared" si="38"/>
        <v>1</v>
      </c>
    </row>
    <row r="77" spans="1:51" s="1443" customFormat="1" ht="18" customHeight="1" thickBot="1">
      <c r="A77" s="1676"/>
      <c r="B77" s="2474" t="s">
        <v>71</v>
      </c>
      <c r="C77" s="1680"/>
      <c r="D77" s="116" t="s">
        <v>240</v>
      </c>
      <c r="E77" s="116"/>
      <c r="F77" s="81"/>
      <c r="G77" s="1701">
        <v>2</v>
      </c>
      <c r="H77" s="1709">
        <f>G77*30</f>
        <v>60</v>
      </c>
      <c r="I77" s="1704">
        <v>27</v>
      </c>
      <c r="J77" s="115">
        <v>18</v>
      </c>
      <c r="K77" s="116">
        <v>9</v>
      </c>
      <c r="L77" s="116"/>
      <c r="M77" s="317">
        <f>H77-I77</f>
        <v>33</v>
      </c>
      <c r="N77" s="111"/>
      <c r="O77" s="1461"/>
      <c r="P77" s="401">
        <v>3</v>
      </c>
      <c r="Q77" s="366"/>
      <c r="R77" s="372"/>
      <c r="S77" s="1439"/>
      <c r="T77" s="1440"/>
      <c r="U77" s="1440"/>
      <c r="V77" s="1440"/>
      <c r="W77" s="1440"/>
      <c r="X77" s="1440"/>
      <c r="Y77" s="1441"/>
      <c r="Z77" s="1442"/>
      <c r="AA77" s="1442"/>
      <c r="AB77" s="1442"/>
      <c r="AM77" s="1221" t="str">
        <f t="shared" si="33"/>
        <v>так</v>
      </c>
      <c r="AN77" s="1221">
        <f t="shared" si="33"/>
      </c>
      <c r="AO77" s="1221">
        <f t="shared" si="33"/>
      </c>
      <c r="AP77" s="1221">
        <f t="shared" si="33"/>
      </c>
      <c r="AQ77" s="1221">
        <f t="shared" si="33"/>
      </c>
      <c r="AR77" s="1221">
        <f t="shared" si="33"/>
      </c>
      <c r="AS77" s="28"/>
      <c r="AT77" s="1214" t="b">
        <f t="shared" si="38"/>
        <v>0</v>
      </c>
      <c r="AU77" s="1214" t="b">
        <f t="shared" si="38"/>
        <v>1</v>
      </c>
      <c r="AV77" s="1214" t="b">
        <f t="shared" si="38"/>
        <v>1</v>
      </c>
      <c r="AW77" s="1214" t="b">
        <f t="shared" si="38"/>
        <v>1</v>
      </c>
      <c r="AX77" s="1214" t="b">
        <f t="shared" si="38"/>
        <v>1</v>
      </c>
      <c r="AY77" s="1214" t="b">
        <f t="shared" si="38"/>
        <v>1</v>
      </c>
    </row>
    <row r="78" spans="1:51" s="1451" customFormat="1" ht="21.75" customHeight="1">
      <c r="A78" s="1676"/>
      <c r="B78" s="2474" t="s">
        <v>71</v>
      </c>
      <c r="C78" s="1680">
        <v>3</v>
      </c>
      <c r="D78" s="116"/>
      <c r="E78" s="116"/>
      <c r="F78" s="1695"/>
      <c r="G78" s="1701">
        <v>3</v>
      </c>
      <c r="H78" s="1709">
        <f>G78*30</f>
        <v>90</v>
      </c>
      <c r="I78" s="1704">
        <v>60</v>
      </c>
      <c r="J78" s="115">
        <v>30</v>
      </c>
      <c r="K78" s="116">
        <v>30</v>
      </c>
      <c r="L78" s="116"/>
      <c r="M78" s="317">
        <f>H78-I78</f>
        <v>30</v>
      </c>
      <c r="N78" s="111"/>
      <c r="O78" s="1461"/>
      <c r="P78" s="401"/>
      <c r="Q78" s="1888">
        <v>4</v>
      </c>
      <c r="R78" s="372"/>
      <c r="S78" s="1439"/>
      <c r="T78" s="1456"/>
      <c r="U78" s="1457"/>
      <c r="V78" s="1458"/>
      <c r="W78" s="1459"/>
      <c r="X78" s="1457"/>
      <c r="Y78" s="1460"/>
      <c r="Z78" s="1450"/>
      <c r="AA78" s="1450"/>
      <c r="AB78" s="1450"/>
      <c r="AM78" s="1221">
        <f t="shared" si="33"/>
      </c>
      <c r="AN78" s="1221" t="str">
        <f t="shared" si="33"/>
        <v>так</v>
      </c>
      <c r="AO78" s="1221">
        <f t="shared" si="33"/>
      </c>
      <c r="AP78" s="1221">
        <f t="shared" si="33"/>
      </c>
      <c r="AQ78" s="1221">
        <f t="shared" si="33"/>
      </c>
      <c r="AR78" s="1221">
        <f t="shared" si="33"/>
      </c>
      <c r="AS78" s="185"/>
      <c r="AT78" s="1214" t="b">
        <f t="shared" si="38"/>
        <v>1</v>
      </c>
      <c r="AU78" s="1214" t="b">
        <f t="shared" si="38"/>
        <v>0</v>
      </c>
      <c r="AV78" s="1214" t="b">
        <f t="shared" si="38"/>
        <v>1</v>
      </c>
      <c r="AW78" s="1214" t="b">
        <f t="shared" si="38"/>
        <v>1</v>
      </c>
      <c r="AX78" s="1214" t="b">
        <f t="shared" si="38"/>
        <v>1</v>
      </c>
      <c r="AY78" s="1214" t="b">
        <f t="shared" si="38"/>
        <v>1</v>
      </c>
    </row>
    <row r="79" spans="1:51" s="1168" customFormat="1" ht="15.75">
      <c r="A79" s="1676"/>
      <c r="B79" s="2474" t="s">
        <v>92</v>
      </c>
      <c r="C79" s="1680"/>
      <c r="D79" s="116"/>
      <c r="E79" s="116"/>
      <c r="F79" s="1695">
        <v>3</v>
      </c>
      <c r="G79" s="1701">
        <v>1</v>
      </c>
      <c r="H79" s="1709">
        <f aca="true" t="shared" si="39" ref="H79:H84">G79*30</f>
        <v>30</v>
      </c>
      <c r="I79" s="1704">
        <v>15</v>
      </c>
      <c r="J79" s="115"/>
      <c r="K79" s="116"/>
      <c r="L79" s="116">
        <v>15</v>
      </c>
      <c r="M79" s="317">
        <f>H79-I79</f>
        <v>15</v>
      </c>
      <c r="N79" s="111"/>
      <c r="O79" s="1461"/>
      <c r="P79" s="401"/>
      <c r="Q79" s="1888">
        <v>1</v>
      </c>
      <c r="R79" s="372"/>
      <c r="S79" s="1439"/>
      <c r="T79" s="1178"/>
      <c r="U79" s="1179"/>
      <c r="V79" s="1180"/>
      <c r="W79" s="1178"/>
      <c r="X79" s="1179"/>
      <c r="Y79" s="1180"/>
      <c r="Z79" s="1172"/>
      <c r="AA79" s="1172"/>
      <c r="AB79" s="1172"/>
      <c r="AM79" s="1214">
        <f t="shared" si="33"/>
      </c>
      <c r="AN79" s="1214">
        <f t="shared" si="33"/>
      </c>
      <c r="AO79" s="1214" t="s">
        <v>257</v>
      </c>
      <c r="AP79" s="1214" t="s">
        <v>257</v>
      </c>
      <c r="AQ79" s="1214">
        <f t="shared" si="33"/>
      </c>
      <c r="AR79" s="1214">
        <f t="shared" si="33"/>
      </c>
      <c r="AS79" s="906"/>
      <c r="AT79" s="1214" t="b">
        <f t="shared" si="38"/>
        <v>1</v>
      </c>
      <c r="AU79" s="1214" t="b">
        <f t="shared" si="38"/>
        <v>1</v>
      </c>
      <c r="AV79" s="1214" t="b">
        <f t="shared" si="38"/>
        <v>1</v>
      </c>
      <c r="AW79" s="1214" t="b">
        <f t="shared" si="38"/>
        <v>1</v>
      </c>
      <c r="AX79" s="1214" t="b">
        <f t="shared" si="38"/>
        <v>1</v>
      </c>
      <c r="AY79" s="1214" t="b">
        <f t="shared" si="38"/>
        <v>1</v>
      </c>
    </row>
    <row r="80" spans="1:51" s="1168" customFormat="1" ht="15.75">
      <c r="A80" s="1676" t="s">
        <v>36</v>
      </c>
      <c r="B80" s="2474" t="s">
        <v>94</v>
      </c>
      <c r="C80" s="1680"/>
      <c r="D80" s="116"/>
      <c r="E80" s="116"/>
      <c r="F80" s="1695"/>
      <c r="G80" s="2450">
        <v>10</v>
      </c>
      <c r="H80" s="1709">
        <f t="shared" si="39"/>
        <v>300</v>
      </c>
      <c r="I80" s="1704"/>
      <c r="J80" s="115"/>
      <c r="K80" s="116"/>
      <c r="L80" s="116"/>
      <c r="M80" s="317"/>
      <c r="N80" s="111"/>
      <c r="O80" s="1437"/>
      <c r="P80" s="1438"/>
      <c r="Q80" s="1889"/>
      <c r="R80" s="372"/>
      <c r="S80" s="1439"/>
      <c r="T80" s="1181"/>
      <c r="U80" s="1182"/>
      <c r="V80" s="1183"/>
      <c r="W80" s="1181"/>
      <c r="X80" s="1182"/>
      <c r="Y80" s="1183"/>
      <c r="Z80" s="1172"/>
      <c r="AA80" s="1172"/>
      <c r="AB80" s="1172"/>
      <c r="AM80" s="1214">
        <f t="shared" si="33"/>
      </c>
      <c r="AN80" s="1214">
        <f t="shared" si="33"/>
      </c>
      <c r="AO80" s="1214">
        <f t="shared" si="33"/>
      </c>
      <c r="AP80" s="1214">
        <f t="shared" si="33"/>
      </c>
      <c r="AQ80" s="1214">
        <f t="shared" si="33"/>
      </c>
      <c r="AR80" s="1214">
        <f t="shared" si="33"/>
      </c>
      <c r="AS80" s="906"/>
      <c r="AT80" s="1214" t="b">
        <f t="shared" si="38"/>
        <v>1</v>
      </c>
      <c r="AU80" s="1214" t="b">
        <f t="shared" si="38"/>
        <v>1</v>
      </c>
      <c r="AV80" s="1214" t="b">
        <f t="shared" si="38"/>
        <v>1</v>
      </c>
      <c r="AW80" s="1214" t="b">
        <f t="shared" si="38"/>
        <v>1</v>
      </c>
      <c r="AX80" s="1214" t="b">
        <f t="shared" si="38"/>
        <v>1</v>
      </c>
      <c r="AY80" s="1214" t="b">
        <f t="shared" si="38"/>
        <v>1</v>
      </c>
    </row>
    <row r="81" spans="1:51" s="1168" customFormat="1" ht="15.75">
      <c r="A81" s="1676"/>
      <c r="B81" s="2474" t="s">
        <v>328</v>
      </c>
      <c r="C81" s="1680"/>
      <c r="D81" s="116"/>
      <c r="E81" s="116"/>
      <c r="F81" s="1695"/>
      <c r="G81" s="2450">
        <v>6</v>
      </c>
      <c r="H81" s="1709">
        <f t="shared" si="39"/>
        <v>180</v>
      </c>
      <c r="I81" s="1704"/>
      <c r="J81" s="115"/>
      <c r="K81" s="116"/>
      <c r="L81" s="116"/>
      <c r="M81" s="317"/>
      <c r="N81" s="111"/>
      <c r="O81" s="1437"/>
      <c r="P81" s="1438"/>
      <c r="Q81" s="1889"/>
      <c r="R81" s="372"/>
      <c r="S81" s="1439"/>
      <c r="T81" s="1184"/>
      <c r="U81" s="1185"/>
      <c r="V81" s="1186"/>
      <c r="W81" s="1184"/>
      <c r="X81" s="1185"/>
      <c r="Y81" s="1186"/>
      <c r="Z81" s="1172"/>
      <c r="AA81" s="1172"/>
      <c r="AB81" s="1172"/>
      <c r="AM81" s="1214">
        <f t="shared" si="33"/>
      </c>
      <c r="AN81" s="1214">
        <f t="shared" si="33"/>
      </c>
      <c r="AO81" s="1214">
        <f t="shared" si="33"/>
      </c>
      <c r="AP81" s="1214">
        <f t="shared" si="33"/>
      </c>
      <c r="AQ81" s="1214">
        <f t="shared" si="33"/>
      </c>
      <c r="AR81" s="1214">
        <f t="shared" si="33"/>
      </c>
      <c r="AS81" s="906"/>
      <c r="AT81" s="1214" t="b">
        <f t="shared" si="38"/>
        <v>1</v>
      </c>
      <c r="AU81" s="1214" t="b">
        <f t="shared" si="38"/>
        <v>1</v>
      </c>
      <c r="AV81" s="1214" t="b">
        <f t="shared" si="38"/>
        <v>1</v>
      </c>
      <c r="AW81" s="1214" t="b">
        <f t="shared" si="38"/>
        <v>1</v>
      </c>
      <c r="AX81" s="1214" t="b">
        <f t="shared" si="38"/>
        <v>1</v>
      </c>
      <c r="AY81" s="1214" t="b">
        <f t="shared" si="38"/>
        <v>1</v>
      </c>
    </row>
    <row r="82" spans="1:51" s="1443" customFormat="1" ht="15.75">
      <c r="A82" s="1676"/>
      <c r="B82" s="2497" t="s">
        <v>71</v>
      </c>
      <c r="C82" s="1682"/>
      <c r="D82" s="110"/>
      <c r="E82" s="110"/>
      <c r="F82" s="1699"/>
      <c r="G82" s="1702">
        <v>4</v>
      </c>
      <c r="H82" s="1711">
        <f t="shared" si="39"/>
        <v>120</v>
      </c>
      <c r="I82" s="1705">
        <v>70</v>
      </c>
      <c r="J82" s="109">
        <v>30</v>
      </c>
      <c r="K82" s="110">
        <v>30</v>
      </c>
      <c r="L82" s="110">
        <v>10</v>
      </c>
      <c r="M82" s="316">
        <f>H82-I82</f>
        <v>50</v>
      </c>
      <c r="N82" s="325"/>
      <c r="O82" s="66"/>
      <c r="P82" s="1454"/>
      <c r="Q82" s="1890"/>
      <c r="R82" s="1455"/>
      <c r="S82" s="1439"/>
      <c r="T82" s="1462"/>
      <c r="U82" s="1463"/>
      <c r="V82" s="1464"/>
      <c r="W82" s="1462"/>
      <c r="X82" s="1463"/>
      <c r="Y82" s="1464"/>
      <c r="Z82" s="1442"/>
      <c r="AA82" s="1442"/>
      <c r="AB82" s="1442"/>
      <c r="AI82" s="1443" t="s">
        <v>248</v>
      </c>
      <c r="AM82" s="1221">
        <f t="shared" si="33"/>
      </c>
      <c r="AN82" s="1221">
        <f t="shared" si="33"/>
      </c>
      <c r="AO82" s="1221" t="str">
        <f t="shared" si="33"/>
        <v>так</v>
      </c>
      <c r="AP82" s="1221">
        <f t="shared" si="33"/>
      </c>
      <c r="AQ82" s="1221">
        <f t="shared" si="33"/>
      </c>
      <c r="AR82" s="1221">
        <f t="shared" si="33"/>
      </c>
      <c r="AS82" s="28"/>
      <c r="AT82" s="1214" t="b">
        <f t="shared" si="38"/>
        <v>1</v>
      </c>
      <c r="AU82" s="1214" t="b">
        <f t="shared" si="38"/>
        <v>1</v>
      </c>
      <c r="AV82" s="1214" t="b">
        <f t="shared" si="38"/>
        <v>0</v>
      </c>
      <c r="AW82" s="1214" t="b">
        <f t="shared" si="38"/>
        <v>1</v>
      </c>
      <c r="AX82" s="1214" t="b">
        <f t="shared" si="38"/>
        <v>1</v>
      </c>
      <c r="AY82" s="1214" t="b">
        <f t="shared" si="38"/>
        <v>1</v>
      </c>
    </row>
    <row r="83" spans="1:51" s="1443" customFormat="1" ht="15.75">
      <c r="A83" s="1677"/>
      <c r="B83" s="2505" t="s">
        <v>71</v>
      </c>
      <c r="C83" s="1680">
        <v>3</v>
      </c>
      <c r="D83" s="116"/>
      <c r="E83" s="116"/>
      <c r="F83" s="1695"/>
      <c r="G83" s="1701">
        <v>3</v>
      </c>
      <c r="H83" s="1709">
        <f t="shared" si="39"/>
        <v>90</v>
      </c>
      <c r="I83" s="1704">
        <v>60</v>
      </c>
      <c r="J83" s="115">
        <v>30</v>
      </c>
      <c r="K83" s="116">
        <v>30</v>
      </c>
      <c r="L83" s="116"/>
      <c r="M83" s="317">
        <f>H83-I83</f>
        <v>30</v>
      </c>
      <c r="N83" s="111"/>
      <c r="O83" s="1437"/>
      <c r="P83" s="1438"/>
      <c r="Q83" s="1888">
        <v>4</v>
      </c>
      <c r="R83" s="367"/>
      <c r="S83" s="1468"/>
      <c r="T83" s="1462"/>
      <c r="U83" s="1463"/>
      <c r="V83" s="1464"/>
      <c r="W83" s="1462"/>
      <c r="X83" s="1463"/>
      <c r="Y83" s="1464"/>
      <c r="Z83" s="1442"/>
      <c r="AA83" s="1442"/>
      <c r="AB83" s="1442"/>
      <c r="AM83" s="1221">
        <f t="shared" si="33"/>
      </c>
      <c r="AN83" s="1221">
        <f t="shared" si="33"/>
      </c>
      <c r="AO83" s="1221">
        <f t="shared" si="33"/>
      </c>
      <c r="AP83" s="1221" t="str">
        <f t="shared" si="33"/>
        <v>так</v>
      </c>
      <c r="AQ83" s="1221">
        <f t="shared" si="33"/>
      </c>
      <c r="AR83" s="1221">
        <f t="shared" si="33"/>
      </c>
      <c r="AS83" s="28"/>
      <c r="AT83" s="1214" t="b">
        <f t="shared" si="38"/>
        <v>1</v>
      </c>
      <c r="AU83" s="1214" t="b">
        <f t="shared" si="38"/>
        <v>1</v>
      </c>
      <c r="AV83" s="1214" t="b">
        <f t="shared" si="38"/>
        <v>1</v>
      </c>
      <c r="AW83" s="1214" t="b">
        <f t="shared" si="38"/>
        <v>0</v>
      </c>
      <c r="AX83" s="1214" t="b">
        <f t="shared" si="38"/>
        <v>1</v>
      </c>
      <c r="AY83" s="1214" t="b">
        <f t="shared" si="38"/>
        <v>1</v>
      </c>
    </row>
    <row r="84" spans="1:51" s="1443" customFormat="1" ht="16.5" thickBot="1">
      <c r="A84" s="1868"/>
      <c r="B84" s="2506" t="s">
        <v>95</v>
      </c>
      <c r="C84" s="1683"/>
      <c r="D84" s="1470"/>
      <c r="E84" s="1470"/>
      <c r="F84" s="1870" t="s">
        <v>241</v>
      </c>
      <c r="G84" s="2318">
        <v>1</v>
      </c>
      <c r="H84" s="1871">
        <f t="shared" si="39"/>
        <v>30</v>
      </c>
      <c r="I84" s="1706">
        <v>10</v>
      </c>
      <c r="J84" s="673"/>
      <c r="K84" s="674"/>
      <c r="L84" s="674">
        <v>10</v>
      </c>
      <c r="M84" s="318">
        <f>H84-I84</f>
        <v>20</v>
      </c>
      <c r="N84" s="346"/>
      <c r="O84" s="1471"/>
      <c r="P84" s="1472"/>
      <c r="Q84" s="1473"/>
      <c r="R84" s="1474">
        <v>1</v>
      </c>
      <c r="S84" s="1475"/>
      <c r="T84" s="1465"/>
      <c r="U84" s="1466"/>
      <c r="V84" s="1467"/>
      <c r="W84" s="1465"/>
      <c r="X84" s="1466"/>
      <c r="Y84" s="1467"/>
      <c r="Z84" s="1442"/>
      <c r="AA84" s="1442"/>
      <c r="AB84" s="1442"/>
      <c r="AM84" s="1221">
        <f t="shared" si="33"/>
      </c>
      <c r="AN84" s="1221">
        <f t="shared" si="33"/>
      </c>
      <c r="AO84" s="1221">
        <f t="shared" si="33"/>
      </c>
      <c r="AP84" s="1221" t="str">
        <f t="shared" si="33"/>
        <v>так</v>
      </c>
      <c r="AQ84" s="1221">
        <f t="shared" si="33"/>
      </c>
      <c r="AR84" s="1221">
        <f t="shared" si="33"/>
      </c>
      <c r="AS84" s="28"/>
      <c r="AT84" s="1214" t="b">
        <f t="shared" si="38"/>
        <v>1</v>
      </c>
      <c r="AU84" s="1214" t="b">
        <f t="shared" si="38"/>
        <v>1</v>
      </c>
      <c r="AV84" s="1214" t="b">
        <f t="shared" si="38"/>
        <v>1</v>
      </c>
      <c r="AW84" s="1214" t="b">
        <f t="shared" si="38"/>
        <v>0</v>
      </c>
      <c r="AX84" s="1214" t="b">
        <f t="shared" si="38"/>
        <v>1</v>
      </c>
      <c r="AY84" s="1214" t="b">
        <f t="shared" si="38"/>
        <v>1</v>
      </c>
    </row>
    <row r="85" spans="1:51" s="1443" customFormat="1" ht="15.75">
      <c r="A85" s="1676" t="s">
        <v>280</v>
      </c>
      <c r="B85" s="2474" t="s">
        <v>83</v>
      </c>
      <c r="C85" s="307"/>
      <c r="D85" s="76"/>
      <c r="E85" s="76"/>
      <c r="F85" s="1757"/>
      <c r="G85" s="2416">
        <v>4</v>
      </c>
      <c r="H85" s="1709">
        <f aca="true" t="shared" si="40" ref="H85:H91">G85*30</f>
        <v>120</v>
      </c>
      <c r="I85" s="1704"/>
      <c r="J85" s="115"/>
      <c r="K85" s="116"/>
      <c r="L85" s="116"/>
      <c r="M85" s="317"/>
      <c r="N85" s="307"/>
      <c r="O85" s="300"/>
      <c r="P85" s="428"/>
      <c r="Q85" s="371"/>
      <c r="R85" s="372"/>
      <c r="S85" s="373"/>
      <c r="Z85" s="1442"/>
      <c r="AA85" s="1442"/>
      <c r="AB85" s="1442"/>
      <c r="AM85" s="1221">
        <f t="shared" si="33"/>
      </c>
      <c r="AN85" s="1221">
        <f t="shared" si="33"/>
      </c>
      <c r="AO85" s="1221">
        <f t="shared" si="33"/>
      </c>
      <c r="AP85" s="1221" t="s">
        <v>257</v>
      </c>
      <c r="AQ85" s="1221">
        <f t="shared" si="33"/>
      </c>
      <c r="AR85" s="1221">
        <f t="shared" si="33"/>
      </c>
      <c r="AS85" s="28"/>
      <c r="AT85" s="1214" t="b">
        <f t="shared" si="38"/>
        <v>1</v>
      </c>
      <c r="AU85" s="1214" t="b">
        <f t="shared" si="38"/>
        <v>1</v>
      </c>
      <c r="AV85" s="1214" t="b">
        <f t="shared" si="38"/>
        <v>1</v>
      </c>
      <c r="AW85" s="1214" t="b">
        <f t="shared" si="38"/>
        <v>1</v>
      </c>
      <c r="AX85" s="1214" t="b">
        <f t="shared" si="38"/>
        <v>1</v>
      </c>
      <c r="AY85" s="1214" t="b">
        <f t="shared" si="38"/>
        <v>1</v>
      </c>
    </row>
    <row r="86" spans="1:51" s="1443" customFormat="1" ht="15.75">
      <c r="A86" s="1676"/>
      <c r="B86" s="2474" t="s">
        <v>328</v>
      </c>
      <c r="C86" s="307"/>
      <c r="D86" s="76"/>
      <c r="E86" s="76"/>
      <c r="F86" s="1757"/>
      <c r="G86" s="2416">
        <v>1</v>
      </c>
      <c r="H86" s="1709">
        <f t="shared" si="40"/>
        <v>30</v>
      </c>
      <c r="I86" s="1704"/>
      <c r="J86" s="115"/>
      <c r="K86" s="116"/>
      <c r="L86" s="116"/>
      <c r="M86" s="317"/>
      <c r="N86" s="307"/>
      <c r="O86" s="300"/>
      <c r="P86" s="428"/>
      <c r="Q86" s="371"/>
      <c r="R86" s="372"/>
      <c r="S86" s="373"/>
      <c r="Z86" s="1442"/>
      <c r="AA86" s="1442"/>
      <c r="AB86" s="1442"/>
      <c r="AM86" s="1221">
        <f t="shared" si="33"/>
      </c>
      <c r="AN86" s="1221">
        <f t="shared" si="33"/>
      </c>
      <c r="AO86" s="1221">
        <f t="shared" si="33"/>
      </c>
      <c r="AP86" s="1221">
        <f t="shared" si="33"/>
      </c>
      <c r="AQ86" s="1221">
        <f t="shared" si="33"/>
      </c>
      <c r="AR86" s="1221">
        <f t="shared" si="33"/>
      </c>
      <c r="AS86" s="28"/>
      <c r="AT86" s="1214" t="b">
        <f t="shared" si="38"/>
        <v>1</v>
      </c>
      <c r="AU86" s="1214" t="b">
        <f t="shared" si="38"/>
        <v>1</v>
      </c>
      <c r="AV86" s="1214" t="b">
        <f t="shared" si="38"/>
        <v>1</v>
      </c>
      <c r="AW86" s="1214" t="b">
        <f t="shared" si="38"/>
        <v>1</v>
      </c>
      <c r="AX86" s="1214" t="b">
        <f t="shared" si="38"/>
        <v>1</v>
      </c>
      <c r="AY86" s="1214" t="b">
        <f t="shared" si="38"/>
        <v>1</v>
      </c>
    </row>
    <row r="87" spans="1:51" s="1443" customFormat="1" ht="15.75">
      <c r="A87" s="1676"/>
      <c r="B87" s="2497" t="s">
        <v>71</v>
      </c>
      <c r="C87" s="307"/>
      <c r="D87" s="68">
        <v>3</v>
      </c>
      <c r="E87" s="68"/>
      <c r="F87" s="1757"/>
      <c r="G87" s="2417">
        <v>3</v>
      </c>
      <c r="H87" s="1711">
        <f t="shared" si="40"/>
        <v>90</v>
      </c>
      <c r="I87" s="1705">
        <v>45</v>
      </c>
      <c r="J87" s="109">
        <v>30</v>
      </c>
      <c r="K87" s="110">
        <v>15</v>
      </c>
      <c r="L87" s="110"/>
      <c r="M87" s="316">
        <f>H87-I87</f>
        <v>45</v>
      </c>
      <c r="N87" s="1478"/>
      <c r="O87" s="75"/>
      <c r="P87" s="403"/>
      <c r="Q87" s="402">
        <v>3</v>
      </c>
      <c r="R87" s="372"/>
      <c r="S87" s="372"/>
      <c r="Z87" s="1442"/>
      <c r="AA87" s="1442"/>
      <c r="AB87" s="1442"/>
      <c r="AM87" s="1221">
        <f t="shared" si="33"/>
      </c>
      <c r="AN87" s="1221">
        <f t="shared" si="33"/>
      </c>
      <c r="AO87" s="1221">
        <f t="shared" si="33"/>
      </c>
      <c r="AP87" s="1221">
        <f t="shared" si="33"/>
      </c>
      <c r="AQ87" s="1221">
        <f t="shared" si="33"/>
      </c>
      <c r="AR87" s="1221">
        <f t="shared" si="33"/>
      </c>
      <c r="AS87" s="28"/>
      <c r="AT87" s="1214" t="b">
        <f t="shared" si="38"/>
        <v>1</v>
      </c>
      <c r="AU87" s="1214" t="b">
        <f t="shared" si="38"/>
        <v>1</v>
      </c>
      <c r="AV87" s="1214" t="b">
        <f t="shared" si="38"/>
        <v>1</v>
      </c>
      <c r="AW87" s="1214" t="b">
        <f t="shared" si="38"/>
        <v>1</v>
      </c>
      <c r="AX87" s="1214" t="b">
        <f t="shared" si="38"/>
        <v>1</v>
      </c>
      <c r="AY87" s="1214" t="b">
        <f t="shared" si="38"/>
        <v>1</v>
      </c>
    </row>
    <row r="88" spans="1:51" s="1443" customFormat="1" ht="15.75">
      <c r="A88" s="1676" t="s">
        <v>36</v>
      </c>
      <c r="B88" s="2474" t="s">
        <v>86</v>
      </c>
      <c r="C88" s="307"/>
      <c r="D88" s="68"/>
      <c r="E88" s="68"/>
      <c r="F88" s="1757"/>
      <c r="G88" s="2416">
        <v>6</v>
      </c>
      <c r="H88" s="1709">
        <f t="shared" si="40"/>
        <v>180</v>
      </c>
      <c r="I88" s="1704"/>
      <c r="J88" s="115"/>
      <c r="K88" s="116"/>
      <c r="L88" s="116"/>
      <c r="M88" s="317"/>
      <c r="N88" s="307"/>
      <c r="O88" s="1485"/>
      <c r="P88" s="365"/>
      <c r="Q88" s="371"/>
      <c r="R88" s="372"/>
      <c r="S88" s="372"/>
      <c r="T88" s="1469"/>
      <c r="U88" s="1469"/>
      <c r="V88" s="1469"/>
      <c r="W88" s="1469"/>
      <c r="X88" s="1469"/>
      <c r="Y88" s="1469"/>
      <c r="Z88" s="1442"/>
      <c r="AA88" s="1442"/>
      <c r="AB88" s="1442"/>
      <c r="AM88" s="1221">
        <f t="shared" si="33"/>
      </c>
      <c r="AN88" s="1221">
        <f t="shared" si="33"/>
      </c>
      <c r="AO88" s="1221">
        <f t="shared" si="33"/>
      </c>
      <c r="AP88" s="1221" t="str">
        <f t="shared" si="33"/>
        <v>так</v>
      </c>
      <c r="AQ88" s="1221">
        <f t="shared" si="33"/>
      </c>
      <c r="AR88" s="1221">
        <f t="shared" si="33"/>
      </c>
      <c r="AS88" s="28"/>
      <c r="AT88" s="1214" t="b">
        <f t="shared" si="38"/>
        <v>1</v>
      </c>
      <c r="AU88" s="1214" t="b">
        <f t="shared" si="38"/>
        <v>1</v>
      </c>
      <c r="AV88" s="1214" t="b">
        <f t="shared" si="38"/>
        <v>1</v>
      </c>
      <c r="AW88" s="1214" t="b">
        <f t="shared" si="38"/>
        <v>0</v>
      </c>
      <c r="AX88" s="1214" t="b">
        <f t="shared" si="38"/>
        <v>1</v>
      </c>
      <c r="AY88" s="1214" t="b">
        <f t="shared" si="38"/>
        <v>1</v>
      </c>
    </row>
    <row r="89" spans="1:51" s="1443" customFormat="1" ht="15.75">
      <c r="A89" s="1676"/>
      <c r="B89" s="2474" t="s">
        <v>328</v>
      </c>
      <c r="C89" s="307"/>
      <c r="D89" s="68"/>
      <c r="E89" s="68"/>
      <c r="F89" s="1757"/>
      <c r="G89" s="1759">
        <v>4</v>
      </c>
      <c r="H89" s="1709">
        <f t="shared" si="40"/>
        <v>120</v>
      </c>
      <c r="I89" s="1704"/>
      <c r="J89" s="115"/>
      <c r="K89" s="116"/>
      <c r="L89" s="116"/>
      <c r="M89" s="317"/>
      <c r="N89" s="307"/>
      <c r="O89" s="1485"/>
      <c r="P89" s="365"/>
      <c r="Q89" s="371"/>
      <c r="R89" s="372"/>
      <c r="S89" s="372"/>
      <c r="T89" s="1469"/>
      <c r="U89" s="1469"/>
      <c r="V89" s="1469"/>
      <c r="W89" s="1469"/>
      <c r="X89" s="1469"/>
      <c r="Y89" s="1469"/>
      <c r="Z89" s="1442"/>
      <c r="AA89" s="1442"/>
      <c r="AB89" s="1442"/>
      <c r="AM89" s="1221">
        <f t="shared" si="33"/>
      </c>
      <c r="AN89" s="1221">
        <f t="shared" si="33"/>
      </c>
      <c r="AO89" s="1221">
        <f t="shared" si="33"/>
      </c>
      <c r="AP89" s="1221">
        <f t="shared" si="33"/>
      </c>
      <c r="AQ89" s="1221" t="str">
        <f t="shared" si="33"/>
        <v>так</v>
      </c>
      <c r="AR89" s="1221">
        <f t="shared" si="33"/>
      </c>
      <c r="AS89" s="28"/>
      <c r="AT89" s="1214" t="b">
        <f t="shared" si="38"/>
        <v>1</v>
      </c>
      <c r="AU89" s="1214" t="b">
        <f t="shared" si="38"/>
        <v>1</v>
      </c>
      <c r="AV89" s="1214" t="b">
        <f t="shared" si="38"/>
        <v>1</v>
      </c>
      <c r="AW89" s="1214" t="b">
        <f t="shared" si="38"/>
        <v>1</v>
      </c>
      <c r="AX89" s="1214" t="b">
        <f t="shared" si="38"/>
        <v>0</v>
      </c>
      <c r="AY89" s="1214" t="b">
        <f t="shared" si="38"/>
        <v>1</v>
      </c>
    </row>
    <row r="90" spans="1:51" s="1443" customFormat="1" ht="15.75">
      <c r="A90" s="1676"/>
      <c r="B90" s="2497" t="s">
        <v>71</v>
      </c>
      <c r="C90" s="307"/>
      <c r="D90" s="68">
        <v>3</v>
      </c>
      <c r="E90" s="68"/>
      <c r="F90" s="1757"/>
      <c r="G90" s="2417">
        <v>2</v>
      </c>
      <c r="H90" s="1711">
        <f t="shared" si="40"/>
        <v>60</v>
      </c>
      <c r="I90" s="1705">
        <v>45</v>
      </c>
      <c r="J90" s="109">
        <v>30</v>
      </c>
      <c r="K90" s="110">
        <v>15</v>
      </c>
      <c r="L90" s="110"/>
      <c r="M90" s="316">
        <f>H90-I90</f>
        <v>15</v>
      </c>
      <c r="N90" s="281"/>
      <c r="O90" s="1491"/>
      <c r="P90" s="403"/>
      <c r="Q90" s="765">
        <v>3</v>
      </c>
      <c r="R90" s="372"/>
      <c r="S90" s="372"/>
      <c r="T90" s="1469"/>
      <c r="U90" s="1469"/>
      <c r="V90" s="1469"/>
      <c r="W90" s="1469"/>
      <c r="X90" s="1469"/>
      <c r="Y90" s="1469"/>
      <c r="Z90" s="1442"/>
      <c r="AA90" s="1442"/>
      <c r="AB90" s="1442"/>
      <c r="AM90" s="1221"/>
      <c r="AN90" s="1221"/>
      <c r="AO90" s="1221"/>
      <c r="AP90" s="1221"/>
      <c r="AQ90" s="1221"/>
      <c r="AR90" s="1221"/>
      <c r="AS90" s="28"/>
      <c r="AT90" s="1214" t="b">
        <f aca="true" t="shared" si="41" ref="AT90:AY91">ISBLANK(N85)</f>
        <v>1</v>
      </c>
      <c r="AU90" s="1214" t="b">
        <f t="shared" si="41"/>
        <v>1</v>
      </c>
      <c r="AV90" s="1214" t="b">
        <f t="shared" si="41"/>
        <v>1</v>
      </c>
      <c r="AW90" s="1214" t="b">
        <f t="shared" si="41"/>
        <v>1</v>
      </c>
      <c r="AX90" s="1214" t="b">
        <f t="shared" si="41"/>
        <v>1</v>
      </c>
      <c r="AY90" s="1214" t="b">
        <f t="shared" si="41"/>
        <v>1</v>
      </c>
    </row>
    <row r="91" spans="1:51" s="1443" customFormat="1" ht="16.5" thickBot="1">
      <c r="A91" s="1748" t="s">
        <v>280</v>
      </c>
      <c r="B91" s="2507" t="s">
        <v>93</v>
      </c>
      <c r="C91" s="826" t="s">
        <v>242</v>
      </c>
      <c r="D91" s="695"/>
      <c r="E91" s="695"/>
      <c r="F91" s="2422"/>
      <c r="G91" s="2423">
        <v>3</v>
      </c>
      <c r="H91" s="706">
        <f t="shared" si="40"/>
        <v>90</v>
      </c>
      <c r="I91" s="1492">
        <f>J91+K91+L91</f>
        <v>32</v>
      </c>
      <c r="J91" s="631">
        <v>16</v>
      </c>
      <c r="K91" s="632">
        <v>16</v>
      </c>
      <c r="L91" s="632"/>
      <c r="M91" s="633">
        <f>H91-I91</f>
        <v>58</v>
      </c>
      <c r="N91" s="822"/>
      <c r="O91" s="642"/>
      <c r="P91" s="1804"/>
      <c r="Q91" s="1767"/>
      <c r="R91" s="698"/>
      <c r="S91" s="1474">
        <v>4</v>
      </c>
      <c r="T91" s="1469"/>
      <c r="U91" s="1469"/>
      <c r="V91" s="1469"/>
      <c r="W91" s="1469"/>
      <c r="X91" s="1469"/>
      <c r="Y91" s="1469"/>
      <c r="Z91" s="1442"/>
      <c r="AA91" s="1442"/>
      <c r="AB91" s="1442"/>
      <c r="AM91" s="1221"/>
      <c r="AN91" s="1221"/>
      <c r="AO91" s="1221"/>
      <c r="AP91" s="1221"/>
      <c r="AQ91" s="1221"/>
      <c r="AR91" s="1221"/>
      <c r="AS91" s="28"/>
      <c r="AT91" s="1214" t="b">
        <f t="shared" si="41"/>
        <v>1</v>
      </c>
      <c r="AU91" s="1214" t="b">
        <f t="shared" si="41"/>
        <v>1</v>
      </c>
      <c r="AV91" s="1214" t="b">
        <f t="shared" si="41"/>
        <v>1</v>
      </c>
      <c r="AW91" s="1214" t="b">
        <f t="shared" si="41"/>
        <v>1</v>
      </c>
      <c r="AX91" s="1214" t="b">
        <f t="shared" si="41"/>
        <v>1</v>
      </c>
      <c r="AY91" s="1214" t="b">
        <f t="shared" si="41"/>
        <v>1</v>
      </c>
    </row>
    <row r="92" spans="1:51" s="1443" customFormat="1" ht="16.5" thickBot="1">
      <c r="A92" s="3435" t="s">
        <v>123</v>
      </c>
      <c r="B92" s="3435"/>
      <c r="C92" s="1843"/>
      <c r="D92" s="2424"/>
      <c r="E92" s="2424"/>
      <c r="F92" s="446"/>
      <c r="G92" s="447">
        <f>G93+G94</f>
        <v>56</v>
      </c>
      <c r="H92" s="447">
        <f>G92*30</f>
        <v>1680</v>
      </c>
      <c r="I92" s="1842"/>
      <c r="J92" s="1842"/>
      <c r="K92" s="1843"/>
      <c r="L92" s="1843"/>
      <c r="M92" s="1844"/>
      <c r="N92" s="2384"/>
      <c r="O92" s="2384"/>
      <c r="P92" s="2384"/>
      <c r="Q92" s="2384"/>
      <c r="R92" s="2384"/>
      <c r="S92" s="2384"/>
      <c r="T92" s="1469"/>
      <c r="U92" s="1469"/>
      <c r="V92" s="1469"/>
      <c r="W92" s="1469"/>
      <c r="X92" s="1469"/>
      <c r="Y92" s="1469"/>
      <c r="Z92" s="1442"/>
      <c r="AA92" s="1442"/>
      <c r="AB92" s="1442"/>
      <c r="AM92" s="1221"/>
      <c r="AN92" s="1221"/>
      <c r="AO92" s="1221"/>
      <c r="AP92" s="1221"/>
      <c r="AQ92" s="1221"/>
      <c r="AR92" s="1221"/>
      <c r="AS92" s="28"/>
      <c r="AT92" s="1214" t="b">
        <f>ISBLANK(#REF!)</f>
        <v>0</v>
      </c>
      <c r="AU92" s="1214" t="b">
        <f>ISBLANK(#REF!)</f>
        <v>0</v>
      </c>
      <c r="AV92" s="1214" t="b">
        <f>ISBLANK(#REF!)</f>
        <v>0</v>
      </c>
      <c r="AW92" s="1214" t="b">
        <f>ISBLANK(#REF!)</f>
        <v>0</v>
      </c>
      <c r="AX92" s="1214" t="b">
        <f>ISBLANK(#REF!)</f>
        <v>0</v>
      </c>
      <c r="AY92" s="1214" t="b">
        <f>ISBLANK(#REF!)</f>
        <v>0</v>
      </c>
    </row>
    <row r="93" spans="1:51" s="1443" customFormat="1" ht="18.75" thickBot="1">
      <c r="A93" s="3287" t="s">
        <v>328</v>
      </c>
      <c r="B93" s="3287"/>
      <c r="C93" s="385"/>
      <c r="D93" s="385"/>
      <c r="E93" s="385"/>
      <c r="F93" s="385"/>
      <c r="G93" s="386">
        <f>G62+G67+G70+G75+G81+G86+G89+G60</f>
        <v>22.5</v>
      </c>
      <c r="H93" s="2319">
        <f>G93*30</f>
        <v>675</v>
      </c>
      <c r="I93" s="2319"/>
      <c r="J93" s="2319"/>
      <c r="K93" s="2319"/>
      <c r="L93" s="2319"/>
      <c r="M93" s="2319"/>
      <c r="N93" s="387"/>
      <c r="O93" s="387"/>
      <c r="P93" s="387"/>
      <c r="Q93" s="387"/>
      <c r="R93" s="387"/>
      <c r="S93" s="387"/>
      <c r="T93" s="1469"/>
      <c r="U93" s="1469"/>
      <c r="V93" s="1469"/>
      <c r="W93" s="1469"/>
      <c r="X93" s="1469"/>
      <c r="Y93" s="1469"/>
      <c r="Z93" s="1442"/>
      <c r="AA93" s="1442"/>
      <c r="AB93" s="1442"/>
      <c r="AM93" s="1221"/>
      <c r="AN93" s="1221"/>
      <c r="AO93" s="1221"/>
      <c r="AP93" s="1221"/>
      <c r="AQ93" s="1221"/>
      <c r="AR93" s="1221"/>
      <c r="AS93" s="28"/>
      <c r="AT93" s="1214"/>
      <c r="AU93" s="1214"/>
      <c r="AV93" s="1214"/>
      <c r="AW93" s="1214"/>
      <c r="AX93" s="1214"/>
      <c r="AY93" s="1214"/>
    </row>
    <row r="94" spans="1:51" s="1443" customFormat="1" ht="19.5" thickBot="1">
      <c r="A94" s="3431" t="s">
        <v>273</v>
      </c>
      <c r="B94" s="3431"/>
      <c r="C94" s="381"/>
      <c r="D94" s="381"/>
      <c r="E94" s="381"/>
      <c r="F94" s="381"/>
      <c r="G94" s="382">
        <f>G63+G68+G71+G76+G82+G87+G90+G91</f>
        <v>33.5</v>
      </c>
      <c r="H94" s="382">
        <f>G94*30</f>
        <v>1005</v>
      </c>
      <c r="I94" s="2320">
        <f>I63+I68+I71+I76+I82+I87+I90+I91</f>
        <v>537</v>
      </c>
      <c r="J94" s="2321">
        <f>J63+J68+J71+J76+J82+J87+J90+J91</f>
        <v>286</v>
      </c>
      <c r="K94" s="2321">
        <f>K63+K68+K71+K76+K82+K87+K90+K91</f>
        <v>199</v>
      </c>
      <c r="L94" s="2321">
        <f>L63+L71+L76+L82+L87+L90+L91</f>
        <v>52</v>
      </c>
      <c r="M94" s="2321">
        <f>H94-I94+M87+M90+M91</f>
        <v>586</v>
      </c>
      <c r="N94" s="2321">
        <f>SUM(N62:N93)</f>
        <v>6</v>
      </c>
      <c r="O94" s="2321">
        <f>SUM(O61:O93)</f>
        <v>11</v>
      </c>
      <c r="P94" s="2387">
        <f>SUM(P61:P93)</f>
        <v>5</v>
      </c>
      <c r="Q94" s="2388">
        <f>SUM(Q61:Q93)</f>
        <v>15</v>
      </c>
      <c r="R94" s="2321">
        <f>SUM(R61:R93)</f>
        <v>5</v>
      </c>
      <c r="S94" s="2321">
        <f>SUM(S61:S93)</f>
        <v>4</v>
      </c>
      <c r="T94" s="1469"/>
      <c r="U94" s="1469"/>
      <c r="V94" s="1469"/>
      <c r="W94" s="1469"/>
      <c r="X94" s="1469"/>
      <c r="Y94" s="1469"/>
      <c r="Z94" s="1442"/>
      <c r="AA94" s="1442"/>
      <c r="AB94" s="1442"/>
      <c r="AM94" s="1221"/>
      <c r="AN94" s="1221"/>
      <c r="AO94" s="1221"/>
      <c r="AP94" s="1221"/>
      <c r="AQ94" s="1221"/>
      <c r="AR94" s="1221"/>
      <c r="AS94" s="28"/>
      <c r="AT94" s="1214"/>
      <c r="AU94" s="1214"/>
      <c r="AV94" s="1214"/>
      <c r="AW94" s="1214"/>
      <c r="AX94" s="1214"/>
      <c r="AY94" s="1214"/>
    </row>
    <row r="95" spans="1:51" s="1443" customFormat="1" ht="19.5" thickBot="1">
      <c r="A95" s="3363" t="s">
        <v>275</v>
      </c>
      <c r="B95" s="3364"/>
      <c r="C95" s="3364"/>
      <c r="D95" s="3364"/>
      <c r="E95" s="3364"/>
      <c r="F95" s="3364"/>
      <c r="G95" s="3364"/>
      <c r="H95" s="3365"/>
      <c r="I95" s="3364"/>
      <c r="J95" s="3364"/>
      <c r="K95" s="3364"/>
      <c r="L95" s="3364"/>
      <c r="M95" s="3364"/>
      <c r="N95" s="3364"/>
      <c r="O95" s="3364"/>
      <c r="P95" s="3364"/>
      <c r="Q95" s="3364"/>
      <c r="R95" s="3364"/>
      <c r="S95" s="3366"/>
      <c r="T95" s="1469"/>
      <c r="U95" s="1469"/>
      <c r="V95" s="1469"/>
      <c r="W95" s="1469"/>
      <c r="X95" s="1469"/>
      <c r="Y95" s="1469"/>
      <c r="Z95" s="1442"/>
      <c r="AA95" s="1442"/>
      <c r="AB95" s="1442"/>
      <c r="AM95" s="1221"/>
      <c r="AN95" s="1221"/>
      <c r="AO95" s="1221"/>
      <c r="AP95" s="1221"/>
      <c r="AQ95" s="1221"/>
      <c r="AR95" s="1221"/>
      <c r="AS95" s="28"/>
      <c r="AT95" s="1214"/>
      <c r="AU95" s="1214"/>
      <c r="AV95" s="1214"/>
      <c r="AW95" s="1214"/>
      <c r="AX95" s="1214"/>
      <c r="AY95" s="1214"/>
    </row>
    <row r="96" spans="1:51" s="1443" customFormat="1" ht="15.75">
      <c r="A96" s="1715" t="s">
        <v>72</v>
      </c>
      <c r="B96" s="1719" t="s">
        <v>340</v>
      </c>
      <c r="C96" s="334"/>
      <c r="D96" s="200"/>
      <c r="E96" s="200"/>
      <c r="F96" s="1723"/>
      <c r="G96" s="1726">
        <v>5</v>
      </c>
      <c r="H96" s="1729">
        <f aca="true" t="shared" si="42" ref="H96:H101">G96*30</f>
        <v>150</v>
      </c>
      <c r="I96" s="334"/>
      <c r="J96" s="200"/>
      <c r="K96" s="200"/>
      <c r="L96" s="200"/>
      <c r="M96" s="530"/>
      <c r="N96" s="334"/>
      <c r="O96" s="200"/>
      <c r="P96" s="531"/>
      <c r="Q96" s="213"/>
      <c r="R96" s="214"/>
      <c r="S96" s="214"/>
      <c r="T96" s="1469"/>
      <c r="U96" s="1469"/>
      <c r="V96" s="1469"/>
      <c r="W96" s="1469"/>
      <c r="X96" s="1469"/>
      <c r="Y96" s="1469"/>
      <c r="Z96" s="1442"/>
      <c r="AA96" s="1442"/>
      <c r="AB96" s="1442"/>
      <c r="AM96" s="1221"/>
      <c r="AN96" s="1221"/>
      <c r="AO96" s="1221"/>
      <c r="AP96" s="1221"/>
      <c r="AQ96" s="1221"/>
      <c r="AR96" s="1221"/>
      <c r="AS96" s="28"/>
      <c r="AT96" s="1214"/>
      <c r="AU96" s="1214"/>
      <c r="AV96" s="1214"/>
      <c r="AW96" s="1214"/>
      <c r="AX96" s="1214"/>
      <c r="AY96" s="1214"/>
    </row>
    <row r="97" spans="1:51" s="906" customFormat="1" ht="15.75">
      <c r="A97" s="1716" t="s">
        <v>59</v>
      </c>
      <c r="B97" s="1720" t="s">
        <v>341</v>
      </c>
      <c r="C97" s="335"/>
      <c r="D97" s="204"/>
      <c r="E97" s="204"/>
      <c r="F97" s="337"/>
      <c r="G97" s="1727">
        <v>11</v>
      </c>
      <c r="H97" s="1728">
        <f t="shared" si="42"/>
        <v>330</v>
      </c>
      <c r="I97" s="335"/>
      <c r="J97" s="204"/>
      <c r="K97" s="204"/>
      <c r="L97" s="204"/>
      <c r="M97" s="337"/>
      <c r="N97" s="335"/>
      <c r="O97" s="204"/>
      <c r="P97" s="362"/>
      <c r="Q97" s="361"/>
      <c r="R97" s="202"/>
      <c r="S97" s="202"/>
      <c r="T97" s="1083"/>
      <c r="U97" s="1083"/>
      <c r="V97" s="1083"/>
      <c r="W97" s="1083"/>
      <c r="X97" s="1083"/>
      <c r="Y97" s="1083"/>
      <c r="AM97" s="1214"/>
      <c r="AN97" s="1214"/>
      <c r="AO97" s="1214"/>
      <c r="AP97" s="1214"/>
      <c r="AQ97" s="1214"/>
      <c r="AR97" s="1214">
        <f t="shared" si="33"/>
      </c>
      <c r="AT97" s="1214"/>
      <c r="AU97" s="1214"/>
      <c r="AV97" s="1214"/>
      <c r="AW97" s="1214"/>
      <c r="AX97" s="1214"/>
      <c r="AY97" s="1214"/>
    </row>
    <row r="98" spans="1:51" s="906" customFormat="1" ht="18.75" customHeight="1" thickBot="1">
      <c r="A98" s="1717" t="s">
        <v>61</v>
      </c>
      <c r="B98" s="1721" t="s">
        <v>99</v>
      </c>
      <c r="C98" s="1713"/>
      <c r="D98" s="1499" t="s">
        <v>242</v>
      </c>
      <c r="E98" s="1499"/>
      <c r="F98" s="1724"/>
      <c r="G98" s="2425">
        <v>6.5</v>
      </c>
      <c r="H98" s="1728">
        <f t="shared" si="42"/>
        <v>195</v>
      </c>
      <c r="I98" s="1500"/>
      <c r="J98" s="1157"/>
      <c r="K98" s="1157"/>
      <c r="L98" s="1157"/>
      <c r="M98" s="1501"/>
      <c r="N98" s="1502"/>
      <c r="O98" s="1157"/>
      <c r="P98" s="363"/>
      <c r="Q98" s="361"/>
      <c r="R98" s="202"/>
      <c r="S98" s="202" t="s">
        <v>96</v>
      </c>
      <c r="T98" s="1083"/>
      <c r="U98" s="1083"/>
      <c r="V98" s="1083"/>
      <c r="W98" s="1083"/>
      <c r="X98" s="1083"/>
      <c r="Y98" s="1083"/>
      <c r="AM98" s="1214">
        <f t="shared" si="33"/>
      </c>
      <c r="AN98" s="1214">
        <f t="shared" si="33"/>
      </c>
      <c r="AO98" s="1214">
        <f t="shared" si="33"/>
      </c>
      <c r="AP98" s="1214">
        <f t="shared" si="33"/>
      </c>
      <c r="AQ98" s="1214">
        <f t="shared" si="33"/>
      </c>
      <c r="AR98" s="1214">
        <f t="shared" si="33"/>
      </c>
      <c r="AT98" s="1214"/>
      <c r="AU98" s="1214"/>
      <c r="AV98" s="1214"/>
      <c r="AW98" s="1214"/>
      <c r="AX98" s="1214"/>
      <c r="AY98" s="1214"/>
    </row>
    <row r="99" spans="1:51" s="28" customFormat="1" ht="16.5" thickBot="1">
      <c r="A99" s="3367" t="s">
        <v>123</v>
      </c>
      <c r="B99" s="3367"/>
      <c r="C99" s="1508"/>
      <c r="D99" s="1508"/>
      <c r="E99" s="1508"/>
      <c r="F99" s="1508"/>
      <c r="G99" s="1509">
        <f>G96+G97+G98</f>
        <v>22.5</v>
      </c>
      <c r="H99" s="1837">
        <f t="shared" si="42"/>
        <v>675</v>
      </c>
      <c r="I99" s="1510"/>
      <c r="J99" s="1511"/>
      <c r="K99" s="1511"/>
      <c r="L99" s="1511"/>
      <c r="M99" s="1511"/>
      <c r="N99" s="1511"/>
      <c r="O99" s="1511"/>
      <c r="P99" s="500"/>
      <c r="Q99" s="501"/>
      <c r="R99" s="501"/>
      <c r="S99" s="501"/>
      <c r="T99" s="199"/>
      <c r="U99" s="199"/>
      <c r="V99" s="199"/>
      <c r="W99" s="199"/>
      <c r="X99" s="199"/>
      <c r="Y99" s="199"/>
      <c r="AM99" s="1221"/>
      <c r="AN99" s="1221"/>
      <c r="AO99" s="1221"/>
      <c r="AP99" s="1221"/>
      <c r="AQ99" s="1221"/>
      <c r="AR99" s="1221"/>
      <c r="AT99" s="1221"/>
      <c r="AU99" s="1221"/>
      <c r="AV99" s="1221"/>
      <c r="AW99" s="1221"/>
      <c r="AX99" s="1221"/>
      <c r="AY99" s="1221"/>
    </row>
    <row r="100" spans="1:51" s="203" customFormat="1" ht="16.5" thickBot="1">
      <c r="A100" s="3287" t="s">
        <v>336</v>
      </c>
      <c r="B100" s="3287"/>
      <c r="C100" s="1512"/>
      <c r="D100" s="1512"/>
      <c r="E100" s="1512"/>
      <c r="F100" s="1512"/>
      <c r="G100" s="1513">
        <f>G96+G97</f>
        <v>16</v>
      </c>
      <c r="H100" s="1512">
        <f t="shared" si="42"/>
        <v>480</v>
      </c>
      <c r="I100" s="1514"/>
      <c r="J100" s="1515"/>
      <c r="K100" s="1515"/>
      <c r="L100" s="1515"/>
      <c r="M100" s="1515"/>
      <c r="N100" s="1515"/>
      <c r="O100" s="1515"/>
      <c r="P100" s="506"/>
      <c r="Q100" s="507"/>
      <c r="R100" s="507"/>
      <c r="S100" s="507"/>
      <c r="T100" s="199"/>
      <c r="U100" s="199"/>
      <c r="V100" s="199"/>
      <c r="W100" s="199"/>
      <c r="X100" s="199"/>
      <c r="Y100" s="199"/>
      <c r="AA100" s="28" t="s">
        <v>49</v>
      </c>
      <c r="AB100" s="775" t="e">
        <f>AB11+AB33+AB68+AB135</f>
        <v>#REF!</v>
      </c>
      <c r="AM100" s="1214">
        <f aca="true" t="shared" si="43" ref="AM100:AR100">IF(N96&lt;&gt;0,"так","")</f>
      </c>
      <c r="AN100" s="1214">
        <f t="shared" si="43"/>
      </c>
      <c r="AO100" s="1214">
        <f t="shared" si="43"/>
      </c>
      <c r="AP100" s="1214">
        <f t="shared" si="43"/>
      </c>
      <c r="AQ100" s="1214">
        <f t="shared" si="43"/>
      </c>
      <c r="AR100" s="1214">
        <f t="shared" si="43"/>
      </c>
      <c r="AT100" s="1857"/>
      <c r="AU100" s="1857"/>
      <c r="AV100" s="1857"/>
      <c r="AW100" s="1857"/>
      <c r="AX100" s="1857"/>
      <c r="AY100" s="1857"/>
    </row>
    <row r="101" spans="1:51" s="28" customFormat="1" ht="18.75" thickBot="1">
      <c r="A101" s="3419" t="s">
        <v>273</v>
      </c>
      <c r="B101" s="3420"/>
      <c r="C101" s="1516"/>
      <c r="D101" s="1516"/>
      <c r="E101" s="1516"/>
      <c r="F101" s="1516"/>
      <c r="G101" s="1517">
        <f>G98</f>
        <v>6.5</v>
      </c>
      <c r="H101" s="1512">
        <f t="shared" si="42"/>
        <v>195</v>
      </c>
      <c r="I101" s="1518"/>
      <c r="J101" s="1519"/>
      <c r="K101" s="1519"/>
      <c r="L101" s="1519"/>
      <c r="M101" s="1519"/>
      <c r="N101" s="1519"/>
      <c r="O101" s="1519"/>
      <c r="P101" s="512"/>
      <c r="Q101" s="513"/>
      <c r="R101" s="513"/>
      <c r="S101" s="513"/>
      <c r="T101" s="199"/>
      <c r="U101" s="199"/>
      <c r="V101" s="199"/>
      <c r="W101" s="199"/>
      <c r="X101" s="199"/>
      <c r="Y101" s="199"/>
      <c r="AA101" s="28" t="s">
        <v>50</v>
      </c>
      <c r="AB101" s="775" t="e">
        <f>AB12+AB34+AB69+#REF!+G100+G103</f>
        <v>#REF!</v>
      </c>
      <c r="AM101" s="1214"/>
      <c r="AN101" s="1214">
        <f>IF(O97&lt;&gt;0,"так","")</f>
      </c>
      <c r="AO101" s="1221"/>
      <c r="AP101" s="1221"/>
      <c r="AQ101" s="1221"/>
      <c r="AR101" s="1221"/>
      <c r="AT101" s="1221"/>
      <c r="AU101" s="1221"/>
      <c r="AV101" s="1221"/>
      <c r="AW101" s="1221"/>
      <c r="AX101" s="1221"/>
      <c r="AY101" s="1221"/>
    </row>
    <row r="102" spans="1:51" s="28" customFormat="1" ht="19.5" thickBot="1">
      <c r="A102" s="3368" t="s">
        <v>316</v>
      </c>
      <c r="B102" s="3368"/>
      <c r="C102" s="3368"/>
      <c r="D102" s="3368"/>
      <c r="E102" s="3368"/>
      <c r="F102" s="3368"/>
      <c r="G102" s="3368"/>
      <c r="H102" s="3368"/>
      <c r="I102" s="3368"/>
      <c r="J102" s="3368"/>
      <c r="K102" s="3368"/>
      <c r="L102" s="3368"/>
      <c r="M102" s="3368"/>
      <c r="N102" s="3368"/>
      <c r="O102" s="3368"/>
      <c r="P102" s="3368"/>
      <c r="Q102" s="3368"/>
      <c r="R102" s="3368"/>
      <c r="S102" s="3368"/>
      <c r="T102" s="199"/>
      <c r="U102" s="199"/>
      <c r="V102" s="199"/>
      <c r="W102" s="199"/>
      <c r="X102" s="199"/>
      <c r="Y102" s="199"/>
      <c r="AM102" s="1221"/>
      <c r="AN102" s="1221"/>
      <c r="AO102" s="1221"/>
      <c r="AP102" s="1221"/>
      <c r="AQ102" s="1221"/>
      <c r="AR102" s="1221"/>
      <c r="AT102" s="1214" t="b">
        <f aca="true" t="shared" si="44" ref="AT102:AY102">ISBLANK(N98)</f>
        <v>1</v>
      </c>
      <c r="AU102" s="1214" t="b">
        <f t="shared" si="44"/>
        <v>1</v>
      </c>
      <c r="AV102" s="1214" t="b">
        <f t="shared" si="44"/>
        <v>1</v>
      </c>
      <c r="AW102" s="1214" t="b">
        <f t="shared" si="44"/>
        <v>1</v>
      </c>
      <c r="AX102" s="1214" t="b">
        <f t="shared" si="44"/>
        <v>1</v>
      </c>
      <c r="AY102" s="1214" t="b">
        <f t="shared" si="44"/>
        <v>0</v>
      </c>
    </row>
    <row r="103" spans="1:51" s="28" customFormat="1" ht="16.5" thickBot="1">
      <c r="A103" s="1730" t="s">
        <v>72</v>
      </c>
      <c r="B103" s="1731" t="s">
        <v>317</v>
      </c>
      <c r="C103" s="1732"/>
      <c r="D103" s="1733"/>
      <c r="E103" s="1733"/>
      <c r="F103" s="1734" t="s">
        <v>242</v>
      </c>
      <c r="G103" s="2418">
        <v>7.5</v>
      </c>
      <c r="H103" s="1734">
        <f>30*G103</f>
        <v>225</v>
      </c>
      <c r="I103" s="1732"/>
      <c r="J103" s="1736"/>
      <c r="K103" s="1736"/>
      <c r="L103" s="1736"/>
      <c r="M103" s="1737"/>
      <c r="N103" s="1738"/>
      <c r="O103" s="1736"/>
      <c r="P103" s="1739"/>
      <c r="Q103" s="1740"/>
      <c r="R103" s="1741"/>
      <c r="S103" s="1742" t="s">
        <v>96</v>
      </c>
      <c r="T103" s="199"/>
      <c r="U103" s="199"/>
      <c r="V103" s="199"/>
      <c r="W103" s="199"/>
      <c r="X103" s="199"/>
      <c r="Y103" s="199"/>
      <c r="AM103" s="1221" t="e">
        <f>IF(#REF!&lt;&gt;0,"так","")</f>
        <v>#REF!</v>
      </c>
      <c r="AN103" s="1221"/>
      <c r="AO103" s="1221"/>
      <c r="AP103" s="1221"/>
      <c r="AQ103" s="1221"/>
      <c r="AR103" s="1221"/>
      <c r="AT103" s="1214" t="b">
        <f>ISBLANK(#REF!)</f>
        <v>0</v>
      </c>
      <c r="AU103" s="1214" t="b">
        <f>ISBLANK(#REF!)</f>
        <v>0</v>
      </c>
      <c r="AV103" s="1214" t="b">
        <f>ISBLANK(#REF!)</f>
        <v>0</v>
      </c>
      <c r="AW103" s="1214" t="b">
        <f>ISBLANK(#REF!)</f>
        <v>0</v>
      </c>
      <c r="AX103" s="1214" t="b">
        <f>ISBLANK(#REF!)</f>
        <v>0</v>
      </c>
      <c r="AY103" s="1214" t="b">
        <f>ISBLANK(#REF!)</f>
        <v>0</v>
      </c>
    </row>
    <row r="104" spans="1:51" s="28" customFormat="1" ht="16.5" thickBot="1">
      <c r="A104" s="3287" t="s">
        <v>318</v>
      </c>
      <c r="B104" s="3287"/>
      <c r="C104" s="626"/>
      <c r="D104" s="626"/>
      <c r="E104" s="626"/>
      <c r="F104" s="627"/>
      <c r="G104" s="447">
        <f>G99+G103</f>
        <v>30</v>
      </c>
      <c r="H104" s="626">
        <f>30*G104</f>
        <v>900</v>
      </c>
      <c r="I104" s="460"/>
      <c r="J104" s="460"/>
      <c r="K104" s="461"/>
      <c r="L104" s="461"/>
      <c r="M104" s="462"/>
      <c r="N104" s="626"/>
      <c r="O104" s="1520"/>
      <c r="P104" s="459"/>
      <c r="Q104" s="529"/>
      <c r="R104" s="529"/>
      <c r="S104" s="529"/>
      <c r="T104" s="199"/>
      <c r="U104" s="199"/>
      <c r="V104" s="199"/>
      <c r="W104" s="199"/>
      <c r="X104" s="199"/>
      <c r="Y104" s="199"/>
      <c r="AM104" s="1221">
        <f>IF(N99&lt;&gt;0,"так","")</f>
      </c>
      <c r="AN104" s="1221"/>
      <c r="AO104" s="1221"/>
      <c r="AP104" s="1221"/>
      <c r="AQ104" s="1221"/>
      <c r="AR104" s="1221"/>
      <c r="AT104" s="1221">
        <f aca="true" t="shared" si="45" ref="AT104:AY104">SUMIF(AT101:AT103,FALSE,$G97:$G98)</f>
        <v>22.5</v>
      </c>
      <c r="AU104" s="1221">
        <f t="shared" si="45"/>
        <v>22.5</v>
      </c>
      <c r="AV104" s="1221">
        <f t="shared" si="45"/>
        <v>22.5</v>
      </c>
      <c r="AW104" s="1221">
        <f t="shared" si="45"/>
        <v>22.5</v>
      </c>
      <c r="AX104" s="1221">
        <f t="shared" si="45"/>
        <v>22.5</v>
      </c>
      <c r="AY104" s="1221">
        <f t="shared" si="45"/>
        <v>29</v>
      </c>
    </row>
    <row r="105" spans="1:51" s="28" customFormat="1" ht="16.5" thickBot="1">
      <c r="A105" s="3416"/>
      <c r="B105" s="3417"/>
      <c r="C105" s="3417"/>
      <c r="D105" s="3417"/>
      <c r="E105" s="3417"/>
      <c r="F105" s="3417"/>
      <c r="G105" s="3417"/>
      <c r="H105" s="3417"/>
      <c r="I105" s="3417"/>
      <c r="J105" s="3417"/>
      <c r="K105" s="3417"/>
      <c r="L105" s="3417"/>
      <c r="M105" s="3417"/>
      <c r="N105" s="3417"/>
      <c r="O105" s="3417"/>
      <c r="P105" s="3417"/>
      <c r="Q105" s="3417"/>
      <c r="R105" s="3417"/>
      <c r="S105" s="3418"/>
      <c r="T105" s="199"/>
      <c r="U105" s="199"/>
      <c r="V105" s="199"/>
      <c r="W105" s="199"/>
      <c r="X105" s="199"/>
      <c r="Y105" s="199"/>
      <c r="AM105" s="1221"/>
      <c r="AN105" s="1221"/>
      <c r="AO105" s="1221"/>
      <c r="AP105" s="1221"/>
      <c r="AQ105" s="1221"/>
      <c r="AR105" s="1221"/>
      <c r="AT105" s="1221"/>
      <c r="AU105" s="1221"/>
      <c r="AV105" s="1221"/>
      <c r="AW105" s="1221"/>
      <c r="AX105" s="1221"/>
      <c r="AY105" s="1221"/>
    </row>
    <row r="106" spans="1:51" s="28" customFormat="1" ht="16.5" thickBot="1">
      <c r="A106" s="3257" t="s">
        <v>170</v>
      </c>
      <c r="B106" s="3407"/>
      <c r="C106" s="3407"/>
      <c r="D106" s="3407"/>
      <c r="E106" s="3407"/>
      <c r="F106" s="3407"/>
      <c r="G106" s="3407"/>
      <c r="H106" s="3407"/>
      <c r="I106" s="3407"/>
      <c r="J106" s="3407"/>
      <c r="K106" s="3407"/>
      <c r="L106" s="3407"/>
      <c r="M106" s="3407"/>
      <c r="N106" s="3407"/>
      <c r="O106" s="3407"/>
      <c r="P106" s="3407"/>
      <c r="Q106" s="3407"/>
      <c r="R106" s="3407"/>
      <c r="S106" s="3408"/>
      <c r="T106" s="199"/>
      <c r="U106" s="199"/>
      <c r="V106" s="199"/>
      <c r="W106" s="199"/>
      <c r="X106" s="199"/>
      <c r="Y106" s="199"/>
      <c r="AM106" s="1221"/>
      <c r="AN106" s="1221"/>
      <c r="AO106" s="1221"/>
      <c r="AP106" s="1221"/>
      <c r="AQ106" s="1221"/>
      <c r="AR106" s="1221"/>
      <c r="AT106" s="1221"/>
      <c r="AU106" s="1221"/>
      <c r="AV106" s="1221"/>
      <c r="AW106" s="1221"/>
      <c r="AX106" s="1221"/>
      <c r="AY106" s="1221"/>
    </row>
    <row r="107" spans="1:51" s="28" customFormat="1" ht="20.25" thickBot="1">
      <c r="A107" s="3409" t="s">
        <v>277</v>
      </c>
      <c r="B107" s="3410"/>
      <c r="C107" s="3410"/>
      <c r="D107" s="3410"/>
      <c r="E107" s="3410"/>
      <c r="F107" s="3410"/>
      <c r="G107" s="3410"/>
      <c r="H107" s="3410"/>
      <c r="I107" s="3410"/>
      <c r="J107" s="3410"/>
      <c r="K107" s="3410"/>
      <c r="L107" s="3410"/>
      <c r="M107" s="3410"/>
      <c r="N107" s="3410"/>
      <c r="O107" s="3410"/>
      <c r="P107" s="3410"/>
      <c r="Q107" s="3410"/>
      <c r="R107" s="3410"/>
      <c r="S107" s="3411"/>
      <c r="T107" s="199"/>
      <c r="U107" s="199"/>
      <c r="V107" s="199"/>
      <c r="W107" s="199"/>
      <c r="X107" s="199"/>
      <c r="Y107" s="199"/>
      <c r="AM107" s="1221"/>
      <c r="AN107" s="1221"/>
      <c r="AO107" s="1221"/>
      <c r="AP107" s="1221"/>
      <c r="AQ107" s="1221"/>
      <c r="AR107" s="1221"/>
      <c r="AT107" s="1221"/>
      <c r="AU107" s="1221"/>
      <c r="AV107" s="1221"/>
      <c r="AW107" s="1221"/>
      <c r="AX107" s="1221"/>
      <c r="AY107" s="1221"/>
    </row>
    <row r="108" spans="1:51" s="906" customFormat="1" ht="24" customHeight="1" thickBot="1">
      <c r="A108" s="3413" t="s">
        <v>321</v>
      </c>
      <c r="B108" s="3414"/>
      <c r="C108" s="3414"/>
      <c r="D108" s="3414"/>
      <c r="E108" s="3414"/>
      <c r="F108" s="3414"/>
      <c r="G108" s="3414"/>
      <c r="H108" s="3414"/>
      <c r="I108" s="3414"/>
      <c r="J108" s="3414"/>
      <c r="K108" s="3414"/>
      <c r="L108" s="3414"/>
      <c r="M108" s="3414"/>
      <c r="N108" s="3414"/>
      <c r="O108" s="3414"/>
      <c r="P108" s="3414"/>
      <c r="Q108" s="3414"/>
      <c r="R108" s="3414"/>
      <c r="S108" s="3415"/>
      <c r="T108" s="1083"/>
      <c r="U108" s="1083"/>
      <c r="V108" s="1083"/>
      <c r="W108" s="1083"/>
      <c r="X108" s="1083"/>
      <c r="Y108" s="1083"/>
      <c r="AM108" s="1214"/>
      <c r="AN108" s="1214"/>
      <c r="AO108" s="1214"/>
      <c r="AP108" s="1214"/>
      <c r="AQ108" s="1214"/>
      <c r="AR108" s="1214"/>
      <c r="AT108" s="1214"/>
      <c r="AU108" s="1214"/>
      <c r="AV108" s="1214"/>
      <c r="AW108" s="1214"/>
      <c r="AX108" s="1214"/>
      <c r="AY108" s="1214"/>
    </row>
    <row r="109" spans="1:51" s="906" customFormat="1" ht="34.5" customHeight="1">
      <c r="A109" s="2389" t="s">
        <v>72</v>
      </c>
      <c r="B109" s="830" t="s">
        <v>293</v>
      </c>
      <c r="C109" s="1901"/>
      <c r="D109" s="2322"/>
      <c r="E109" s="2322"/>
      <c r="F109" s="2323"/>
      <c r="G109" s="1855">
        <v>7</v>
      </c>
      <c r="H109" s="2316">
        <f aca="true" t="shared" si="46" ref="H109:H135">G109*30</f>
        <v>210</v>
      </c>
      <c r="I109" s="2324"/>
      <c r="J109" s="2325"/>
      <c r="K109" s="1902"/>
      <c r="L109" s="1902"/>
      <c r="M109" s="1903"/>
      <c r="N109" s="1901"/>
      <c r="O109" s="1904"/>
      <c r="P109" s="1905"/>
      <c r="Q109" s="1901"/>
      <c r="R109" s="1904"/>
      <c r="S109" s="1904"/>
      <c r="T109" s="1046"/>
      <c r="U109" s="1046"/>
      <c r="V109" s="1046"/>
      <c r="W109" s="1046"/>
      <c r="X109" s="1046"/>
      <c r="Y109" s="1046"/>
      <c r="AM109" s="1214">
        <f aca="true" t="shared" si="47" ref="AM109:AR135">IF(N109&lt;&gt;0,"так","")</f>
      </c>
      <c r="AN109" s="1214">
        <f t="shared" si="47"/>
      </c>
      <c r="AO109" s="1214">
        <f t="shared" si="47"/>
      </c>
      <c r="AP109" s="1214">
        <f t="shared" si="47"/>
      </c>
      <c r="AQ109" s="1214">
        <f t="shared" si="47"/>
      </c>
      <c r="AR109" s="1214">
        <f t="shared" si="47"/>
      </c>
      <c r="AT109" s="1214" t="b">
        <f aca="true" t="shared" si="48" ref="AT109:AY135">ISBLANK(N109)</f>
        <v>1</v>
      </c>
      <c r="AU109" s="1214" t="b">
        <f t="shared" si="48"/>
        <v>1</v>
      </c>
      <c r="AV109" s="1214" t="b">
        <f t="shared" si="48"/>
        <v>1</v>
      </c>
      <c r="AW109" s="1214" t="b">
        <f t="shared" si="48"/>
        <v>1</v>
      </c>
      <c r="AX109" s="1214" t="b">
        <f t="shared" si="48"/>
        <v>1</v>
      </c>
      <c r="AY109" s="1214" t="b">
        <f t="shared" si="48"/>
        <v>1</v>
      </c>
    </row>
    <row r="110" spans="1:51" s="906" customFormat="1" ht="18" customHeight="1">
      <c r="A110" s="1676"/>
      <c r="B110" s="1752" t="s">
        <v>328</v>
      </c>
      <c r="C110" s="307"/>
      <c r="D110" s="76"/>
      <c r="E110" s="76"/>
      <c r="F110" s="1757"/>
      <c r="G110" s="1759">
        <v>3.5</v>
      </c>
      <c r="H110" s="1709">
        <f t="shared" si="46"/>
        <v>105</v>
      </c>
      <c r="I110" s="1704"/>
      <c r="J110" s="115"/>
      <c r="K110" s="116"/>
      <c r="L110" s="116"/>
      <c r="M110" s="317"/>
      <c r="N110" s="307"/>
      <c r="O110" s="68"/>
      <c r="P110" s="369"/>
      <c r="Q110" s="307"/>
      <c r="R110" s="68"/>
      <c r="S110" s="68"/>
      <c r="T110" s="1046"/>
      <c r="U110" s="1046"/>
      <c r="V110" s="1046"/>
      <c r="W110" s="1046"/>
      <c r="X110" s="1046"/>
      <c r="Y110" s="1046"/>
      <c r="AM110" s="1214">
        <f t="shared" si="47"/>
      </c>
      <c r="AN110" s="1214">
        <f t="shared" si="47"/>
      </c>
      <c r="AO110" s="1214">
        <f t="shared" si="47"/>
      </c>
      <c r="AP110" s="1214">
        <f>IF(Q110&lt;&gt;0,"так","")</f>
      </c>
      <c r="AQ110" s="1214">
        <f>IF(R110&lt;&gt;0,"так","")</f>
      </c>
      <c r="AR110" s="1214">
        <f>IF(S110&lt;&gt;0,"так","")</f>
      </c>
      <c r="AT110" s="1214" t="b">
        <f t="shared" si="48"/>
        <v>1</v>
      </c>
      <c r="AU110" s="1214" t="b">
        <f t="shared" si="48"/>
        <v>1</v>
      </c>
      <c r="AV110" s="1214" t="b">
        <f t="shared" si="48"/>
        <v>1</v>
      </c>
      <c r="AW110" s="1214" t="b">
        <f t="shared" si="48"/>
        <v>1</v>
      </c>
      <c r="AX110" s="1214" t="b">
        <f t="shared" si="48"/>
        <v>1</v>
      </c>
      <c r="AY110" s="1214" t="b">
        <f t="shared" si="48"/>
        <v>1</v>
      </c>
    </row>
    <row r="111" spans="1:51" s="1168" customFormat="1" ht="17.25" customHeight="1">
      <c r="A111" s="1676"/>
      <c r="B111" s="1689" t="s">
        <v>71</v>
      </c>
      <c r="C111" s="307"/>
      <c r="D111" s="76"/>
      <c r="E111" s="76"/>
      <c r="F111" s="1757"/>
      <c r="G111" s="1760">
        <f>G112+G113</f>
        <v>3.5</v>
      </c>
      <c r="H111" s="1711">
        <f t="shared" si="46"/>
        <v>105</v>
      </c>
      <c r="I111" s="1705">
        <f>I112+I113</f>
        <v>69</v>
      </c>
      <c r="J111" s="109">
        <v>43</v>
      </c>
      <c r="K111" s="110">
        <v>26</v>
      </c>
      <c r="L111" s="110"/>
      <c r="M111" s="316">
        <f>H111-I111</f>
        <v>36</v>
      </c>
      <c r="N111" s="281"/>
      <c r="O111" s="61"/>
      <c r="P111" s="71"/>
      <c r="Q111" s="281"/>
      <c r="R111" s="61"/>
      <c r="S111" s="61"/>
      <c r="T111" s="1187"/>
      <c r="U111" s="1187"/>
      <c r="V111" s="1187"/>
      <c r="W111" s="1187"/>
      <c r="X111" s="1187"/>
      <c r="Y111" s="1187"/>
      <c r="AA111" s="1188">
        <f>G111+G75+G116+G119+G76+G79</f>
        <v>23</v>
      </c>
      <c r="AM111" s="1214">
        <f t="shared" si="47"/>
      </c>
      <c r="AN111" s="1214">
        <f t="shared" si="47"/>
      </c>
      <c r="AO111" s="1214">
        <f t="shared" si="47"/>
      </c>
      <c r="AP111" s="1214">
        <f t="shared" si="47"/>
      </c>
      <c r="AQ111" s="1214" t="s">
        <v>257</v>
      </c>
      <c r="AR111" s="1214" t="s">
        <v>257</v>
      </c>
      <c r="AS111" s="906"/>
      <c r="AT111" s="1214" t="b">
        <f t="shared" si="48"/>
        <v>1</v>
      </c>
      <c r="AU111" s="1214" t="b">
        <f t="shared" si="48"/>
        <v>1</v>
      </c>
      <c r="AV111" s="1214" t="b">
        <f t="shared" si="48"/>
        <v>1</v>
      </c>
      <c r="AW111" s="1214" t="b">
        <f t="shared" si="48"/>
        <v>1</v>
      </c>
      <c r="AX111" s="1214" t="b">
        <f t="shared" si="48"/>
        <v>1</v>
      </c>
      <c r="AY111" s="1214" t="b">
        <f t="shared" si="48"/>
        <v>1</v>
      </c>
    </row>
    <row r="112" spans="1:51" s="1443" customFormat="1" ht="18" customHeight="1">
      <c r="A112" s="1677"/>
      <c r="B112" s="1750" t="s">
        <v>71</v>
      </c>
      <c r="C112" s="427"/>
      <c r="D112" s="424" t="s">
        <v>241</v>
      </c>
      <c r="E112" s="424"/>
      <c r="F112" s="1756"/>
      <c r="G112" s="1759">
        <v>2</v>
      </c>
      <c r="H112" s="1763">
        <f t="shared" si="46"/>
        <v>60</v>
      </c>
      <c r="I112" s="311">
        <v>45</v>
      </c>
      <c r="J112" s="102">
        <v>27</v>
      </c>
      <c r="K112" s="101">
        <v>18</v>
      </c>
      <c r="L112" s="101"/>
      <c r="M112" s="426">
        <f>H112-I112</f>
        <v>15</v>
      </c>
      <c r="N112" s="427"/>
      <c r="O112" s="72"/>
      <c r="P112" s="376"/>
      <c r="Q112" s="427"/>
      <c r="R112" s="2511">
        <v>5</v>
      </c>
      <c r="S112" s="72"/>
      <c r="T112" s="1476"/>
      <c r="U112" s="1476"/>
      <c r="V112" s="1476"/>
      <c r="W112" s="1476"/>
      <c r="X112" s="1476"/>
      <c r="Y112" s="1476"/>
      <c r="AA112" s="1477">
        <f>G77</f>
        <v>2</v>
      </c>
      <c r="AM112" s="1221">
        <f t="shared" si="47"/>
      </c>
      <c r="AN112" s="1221">
        <f t="shared" si="47"/>
      </c>
      <c r="AO112" s="1221">
        <f t="shared" si="47"/>
      </c>
      <c r="AP112" s="1221">
        <f t="shared" si="47"/>
      </c>
      <c r="AQ112" s="1221" t="str">
        <f>IF(R112&lt;&gt;0,"так","")</f>
        <v>так</v>
      </c>
      <c r="AR112" s="1221">
        <f>IF(S112&lt;&gt;0,"так","")</f>
      </c>
      <c r="AS112" s="28"/>
      <c r="AT112" s="1214" t="b">
        <f t="shared" si="48"/>
        <v>1</v>
      </c>
      <c r="AU112" s="1214" t="b">
        <f t="shared" si="48"/>
        <v>1</v>
      </c>
      <c r="AV112" s="1214" t="b">
        <f t="shared" si="48"/>
        <v>1</v>
      </c>
      <c r="AW112" s="1214" t="b">
        <f t="shared" si="48"/>
        <v>1</v>
      </c>
      <c r="AX112" s="1214" t="b">
        <f t="shared" si="48"/>
        <v>0</v>
      </c>
      <c r="AY112" s="1214" t="b">
        <f t="shared" si="48"/>
        <v>1</v>
      </c>
    </row>
    <row r="113" spans="1:51" s="1443" customFormat="1" ht="18" customHeight="1">
      <c r="A113" s="1676"/>
      <c r="B113" s="1751" t="s">
        <v>71</v>
      </c>
      <c r="C113" s="307" t="s">
        <v>242</v>
      </c>
      <c r="D113" s="76"/>
      <c r="E113" s="76"/>
      <c r="F113" s="1757"/>
      <c r="G113" s="1759">
        <v>1.5</v>
      </c>
      <c r="H113" s="1709">
        <f t="shared" si="46"/>
        <v>45</v>
      </c>
      <c r="I113" s="1704">
        <v>24</v>
      </c>
      <c r="J113" s="115">
        <v>16</v>
      </c>
      <c r="K113" s="116">
        <v>8</v>
      </c>
      <c r="L113" s="116"/>
      <c r="M113" s="317">
        <f>H113-I113</f>
        <v>21</v>
      </c>
      <c r="N113" s="307"/>
      <c r="O113" s="300"/>
      <c r="P113" s="428"/>
      <c r="Q113" s="371"/>
      <c r="R113" s="372"/>
      <c r="S113" s="2513">
        <v>3</v>
      </c>
      <c r="T113" s="1476"/>
      <c r="U113" s="1476"/>
      <c r="V113" s="1476"/>
      <c r="W113" s="1476"/>
      <c r="X113" s="1476"/>
      <c r="Y113" s="1476"/>
      <c r="AA113" s="1477">
        <f>G111+G75+G116+G119+G78+G79</f>
        <v>20</v>
      </c>
      <c r="AM113" s="1221">
        <f t="shared" si="47"/>
      </c>
      <c r="AN113" s="1221">
        <f t="shared" si="47"/>
      </c>
      <c r="AO113" s="1221">
        <f t="shared" si="47"/>
      </c>
      <c r="AP113" s="1221">
        <f t="shared" si="47"/>
      </c>
      <c r="AQ113" s="1221">
        <f>IF(R113&lt;&gt;0,"так","")</f>
      </c>
      <c r="AR113" s="1221" t="str">
        <f>IF(S113&lt;&gt;0,"так","")</f>
        <v>так</v>
      </c>
      <c r="AS113" s="28"/>
      <c r="AT113" s="1214" t="b">
        <f t="shared" si="48"/>
        <v>1</v>
      </c>
      <c r="AU113" s="1214" t="b">
        <f t="shared" si="48"/>
        <v>1</v>
      </c>
      <c r="AV113" s="1214" t="b">
        <f t="shared" si="48"/>
        <v>1</v>
      </c>
      <c r="AW113" s="1214" t="b">
        <f t="shared" si="48"/>
        <v>1</v>
      </c>
      <c r="AX113" s="1214" t="b">
        <f t="shared" si="48"/>
        <v>1</v>
      </c>
      <c r="AY113" s="1214" t="b">
        <f t="shared" si="48"/>
        <v>0</v>
      </c>
    </row>
    <row r="114" spans="1:51" s="1443" customFormat="1" ht="20.25" customHeight="1">
      <c r="A114" s="1677" t="s">
        <v>59</v>
      </c>
      <c r="B114" s="1752" t="s">
        <v>295</v>
      </c>
      <c r="C114" s="427"/>
      <c r="D114" s="424"/>
      <c r="E114" s="424"/>
      <c r="F114" s="1756"/>
      <c r="G114" s="2416">
        <v>4</v>
      </c>
      <c r="H114" s="1763">
        <f t="shared" si="46"/>
        <v>120</v>
      </c>
      <c r="I114" s="311"/>
      <c r="J114" s="102"/>
      <c r="K114" s="101"/>
      <c r="L114" s="101"/>
      <c r="M114" s="426"/>
      <c r="N114" s="427"/>
      <c r="O114" s="429"/>
      <c r="P114" s="430"/>
      <c r="Q114" s="431"/>
      <c r="R114" s="432"/>
      <c r="S114" s="433"/>
      <c r="T114" s="1479"/>
      <c r="U114" s="1480"/>
      <c r="V114" s="1481"/>
      <c r="W114" s="1479"/>
      <c r="X114" s="1480"/>
      <c r="Y114" s="1481"/>
      <c r="AA114" s="1477"/>
      <c r="AM114" s="1221">
        <f t="shared" si="47"/>
      </c>
      <c r="AN114" s="1221">
        <f t="shared" si="47"/>
      </c>
      <c r="AO114" s="1221">
        <f t="shared" si="47"/>
      </c>
      <c r="AP114" s="1221">
        <f>IF(Q114&lt;&gt;0,"так","")</f>
      </c>
      <c r="AQ114" s="1221" t="s">
        <v>257</v>
      </c>
      <c r="AR114" s="1221">
        <f aca="true" t="shared" si="49" ref="AR114:AR135">IF(S114&lt;&gt;0,"так","")</f>
      </c>
      <c r="AS114" s="28"/>
      <c r="AT114" s="1214" t="b">
        <f t="shared" si="48"/>
        <v>1</v>
      </c>
      <c r="AU114" s="1214" t="b">
        <f t="shared" si="48"/>
        <v>1</v>
      </c>
      <c r="AV114" s="1214" t="b">
        <f t="shared" si="48"/>
        <v>1</v>
      </c>
      <c r="AW114" s="1214" t="b">
        <f t="shared" si="48"/>
        <v>1</v>
      </c>
      <c r="AX114" s="1214" t="b">
        <f t="shared" si="48"/>
        <v>1</v>
      </c>
      <c r="AY114" s="1214" t="b">
        <f t="shared" si="48"/>
        <v>1</v>
      </c>
    </row>
    <row r="115" spans="1:51" s="1443" customFormat="1" ht="15.75">
      <c r="A115" s="1676"/>
      <c r="B115" s="1686" t="s">
        <v>328</v>
      </c>
      <c r="C115" s="307"/>
      <c r="D115" s="76"/>
      <c r="E115" s="76"/>
      <c r="F115" s="1757"/>
      <c r="G115" s="1759">
        <v>2</v>
      </c>
      <c r="H115" s="1709">
        <f t="shared" si="46"/>
        <v>60</v>
      </c>
      <c r="I115" s="1704"/>
      <c r="J115" s="115"/>
      <c r="K115" s="116"/>
      <c r="L115" s="116"/>
      <c r="M115" s="317"/>
      <c r="N115" s="307"/>
      <c r="O115" s="300"/>
      <c r="P115" s="401"/>
      <c r="Q115" s="402"/>
      <c r="R115" s="373"/>
      <c r="S115" s="373"/>
      <c r="T115" s="1479"/>
      <c r="U115" s="1480"/>
      <c r="V115" s="1481"/>
      <c r="W115" s="1479"/>
      <c r="X115" s="1480"/>
      <c r="Y115" s="1481"/>
      <c r="AA115" s="1477"/>
      <c r="AM115" s="1221">
        <f t="shared" si="47"/>
      </c>
      <c r="AN115" s="1221">
        <f t="shared" si="47"/>
      </c>
      <c r="AO115" s="1221">
        <f t="shared" si="47"/>
      </c>
      <c r="AP115" s="1221">
        <f>IF(Q115&lt;&gt;0,"так","")</f>
      </c>
      <c r="AQ115" s="1221">
        <f aca="true" t="shared" si="50" ref="AQ115:AQ135">IF(R115&lt;&gt;0,"так","")</f>
      </c>
      <c r="AR115" s="1221">
        <f t="shared" si="49"/>
      </c>
      <c r="AS115" s="28"/>
      <c r="AT115" s="1214" t="b">
        <f t="shared" si="48"/>
        <v>1</v>
      </c>
      <c r="AU115" s="1214" t="b">
        <f t="shared" si="48"/>
        <v>1</v>
      </c>
      <c r="AV115" s="1214" t="b">
        <f t="shared" si="48"/>
        <v>1</v>
      </c>
      <c r="AW115" s="1214" t="b">
        <f t="shared" si="48"/>
        <v>1</v>
      </c>
      <c r="AX115" s="1214" t="b">
        <f t="shared" si="48"/>
        <v>1</v>
      </c>
      <c r="AY115" s="1214" t="b">
        <f t="shared" si="48"/>
        <v>1</v>
      </c>
    </row>
    <row r="116" spans="1:51" s="1451" customFormat="1" ht="15.75">
      <c r="A116" s="1747"/>
      <c r="B116" s="1689" t="s">
        <v>71</v>
      </c>
      <c r="C116" s="281"/>
      <c r="D116" s="77" t="s">
        <v>241</v>
      </c>
      <c r="E116" s="77"/>
      <c r="F116" s="1696"/>
      <c r="G116" s="1760">
        <v>2</v>
      </c>
      <c r="H116" s="1711">
        <f t="shared" si="46"/>
        <v>60</v>
      </c>
      <c r="I116" s="1705">
        <f>J116+K116+L116</f>
        <v>45</v>
      </c>
      <c r="J116" s="109">
        <v>27</v>
      </c>
      <c r="K116" s="110">
        <v>18</v>
      </c>
      <c r="L116" s="110"/>
      <c r="M116" s="316">
        <f>H116-I116</f>
        <v>15</v>
      </c>
      <c r="N116" s="281"/>
      <c r="O116" s="75"/>
      <c r="P116" s="764"/>
      <c r="Q116" s="765"/>
      <c r="R116" s="405">
        <v>5</v>
      </c>
      <c r="S116" s="405"/>
      <c r="T116" s="1482"/>
      <c r="U116" s="1483"/>
      <c r="V116" s="1484"/>
      <c r="W116" s="1482"/>
      <c r="X116" s="1483"/>
      <c r="Y116" s="1484"/>
      <c r="AA116" s="1443"/>
      <c r="AM116" s="1221">
        <f t="shared" si="47"/>
      </c>
      <c r="AN116" s="1221">
        <f t="shared" si="47"/>
      </c>
      <c r="AO116" s="1221">
        <f t="shared" si="47"/>
      </c>
      <c r="AP116" s="1221">
        <f>IF(Q116&lt;&gt;0,"так","")</f>
      </c>
      <c r="AQ116" s="1221" t="str">
        <f t="shared" si="50"/>
        <v>так</v>
      </c>
      <c r="AR116" s="1221">
        <f t="shared" si="49"/>
      </c>
      <c r="AS116" s="185"/>
      <c r="AT116" s="1214" t="b">
        <f t="shared" si="48"/>
        <v>1</v>
      </c>
      <c r="AU116" s="1214" t="b">
        <f t="shared" si="48"/>
        <v>1</v>
      </c>
      <c r="AV116" s="1214" t="b">
        <f t="shared" si="48"/>
        <v>1</v>
      </c>
      <c r="AW116" s="1214" t="b">
        <f t="shared" si="48"/>
        <v>1</v>
      </c>
      <c r="AX116" s="1214" t="b">
        <f t="shared" si="48"/>
        <v>0</v>
      </c>
      <c r="AY116" s="1214" t="b">
        <f t="shared" si="48"/>
        <v>1</v>
      </c>
    </row>
    <row r="117" spans="1:51" s="1443" customFormat="1" ht="18" customHeight="1">
      <c r="A117" s="1676" t="s">
        <v>61</v>
      </c>
      <c r="B117" s="2498" t="s">
        <v>80</v>
      </c>
      <c r="C117" s="307"/>
      <c r="D117" s="76"/>
      <c r="E117" s="76"/>
      <c r="F117" s="1757"/>
      <c r="G117" s="1759">
        <f>G118+G119</f>
        <v>14.5</v>
      </c>
      <c r="H117" s="1709">
        <f t="shared" si="46"/>
        <v>435</v>
      </c>
      <c r="I117" s="1704"/>
      <c r="J117" s="115"/>
      <c r="K117" s="116"/>
      <c r="L117" s="116"/>
      <c r="M117" s="317"/>
      <c r="N117" s="307"/>
      <c r="O117" s="300"/>
      <c r="P117" s="365"/>
      <c r="Q117" s="371"/>
      <c r="R117" s="372"/>
      <c r="S117" s="372"/>
      <c r="T117" s="1476"/>
      <c r="U117" s="1476"/>
      <c r="V117" s="1476"/>
      <c r="W117" s="1476"/>
      <c r="X117" s="1476"/>
      <c r="Y117" s="1476"/>
      <c r="AA117" s="1443" t="s">
        <v>50</v>
      </c>
      <c r="AM117" s="1221">
        <f t="shared" si="47"/>
      </c>
      <c r="AN117" s="1221">
        <f t="shared" si="47"/>
      </c>
      <c r="AO117" s="1221">
        <f t="shared" si="47"/>
      </c>
      <c r="AP117" s="1221">
        <f>IF(Q117&lt;&gt;0,"так","")</f>
      </c>
      <c r="AQ117" s="1221">
        <f t="shared" si="50"/>
      </c>
      <c r="AR117" s="1221">
        <f t="shared" si="49"/>
      </c>
      <c r="AS117" s="28"/>
      <c r="AT117" s="1214" t="b">
        <f t="shared" si="48"/>
        <v>1</v>
      </c>
      <c r="AU117" s="1214" t="b">
        <f t="shared" si="48"/>
        <v>1</v>
      </c>
      <c r="AV117" s="1214" t="b">
        <f t="shared" si="48"/>
        <v>1</v>
      </c>
      <c r="AW117" s="1214" t="b">
        <f t="shared" si="48"/>
        <v>1</v>
      </c>
      <c r="AX117" s="1214" t="b">
        <f t="shared" si="48"/>
        <v>1</v>
      </c>
      <c r="AY117" s="1214" t="b">
        <f t="shared" si="48"/>
        <v>1</v>
      </c>
    </row>
    <row r="118" spans="1:51" s="1443" customFormat="1" ht="18" customHeight="1">
      <c r="A118" s="1676"/>
      <c r="B118" s="2498" t="s">
        <v>328</v>
      </c>
      <c r="C118" s="307"/>
      <c r="D118" s="76"/>
      <c r="E118" s="76"/>
      <c r="F118" s="1757"/>
      <c r="G118" s="1759">
        <v>5</v>
      </c>
      <c r="H118" s="1709">
        <f t="shared" si="46"/>
        <v>150</v>
      </c>
      <c r="I118" s="1704"/>
      <c r="J118" s="115"/>
      <c r="K118" s="116"/>
      <c r="L118" s="116"/>
      <c r="M118" s="317"/>
      <c r="N118" s="307"/>
      <c r="O118" s="300"/>
      <c r="P118" s="365"/>
      <c r="Q118" s="371"/>
      <c r="R118" s="372"/>
      <c r="S118" s="372"/>
      <c r="T118" s="1476"/>
      <c r="U118" s="1476"/>
      <c r="V118" s="1476"/>
      <c r="W118" s="1476"/>
      <c r="X118" s="1476"/>
      <c r="Y118" s="1476"/>
      <c r="AA118" s="1477"/>
      <c r="AM118" s="1221">
        <f t="shared" si="47"/>
      </c>
      <c r="AN118" s="1221">
        <f t="shared" si="47"/>
      </c>
      <c r="AO118" s="1221">
        <f t="shared" si="47"/>
      </c>
      <c r="AP118" s="1221">
        <f>IF(Q118&lt;&gt;0,"так","")</f>
      </c>
      <c r="AQ118" s="1221">
        <f t="shared" si="50"/>
      </c>
      <c r="AR118" s="1221">
        <f t="shared" si="49"/>
      </c>
      <c r="AS118" s="28"/>
      <c r="AT118" s="1214" t="b">
        <f t="shared" si="48"/>
        <v>1</v>
      </c>
      <c r="AU118" s="1214" t="b">
        <f t="shared" si="48"/>
        <v>1</v>
      </c>
      <c r="AV118" s="1214" t="b">
        <f t="shared" si="48"/>
        <v>1</v>
      </c>
      <c r="AW118" s="1214" t="b">
        <f t="shared" si="48"/>
        <v>1</v>
      </c>
      <c r="AX118" s="1214" t="b">
        <f t="shared" si="48"/>
        <v>1</v>
      </c>
      <c r="AY118" s="1214" t="b">
        <f t="shared" si="48"/>
        <v>1</v>
      </c>
    </row>
    <row r="119" spans="1:51" s="1443" customFormat="1" ht="15.75" customHeight="1">
      <c r="A119" s="1676"/>
      <c r="B119" s="2499" t="s">
        <v>90</v>
      </c>
      <c r="C119" s="1680"/>
      <c r="D119" s="117"/>
      <c r="E119" s="117"/>
      <c r="F119" s="1695"/>
      <c r="G119" s="1760">
        <f>G120+G121+G122</f>
        <v>9.5</v>
      </c>
      <c r="H119" s="1711">
        <f t="shared" si="46"/>
        <v>285</v>
      </c>
      <c r="I119" s="1705">
        <f>J119+K119+L119</f>
        <v>117</v>
      </c>
      <c r="J119" s="109">
        <f>J120+J121+J122</f>
        <v>51</v>
      </c>
      <c r="K119" s="110">
        <f>K120+K121+K122</f>
        <v>33</v>
      </c>
      <c r="L119" s="110">
        <f>L120+L121+L122</f>
        <v>33</v>
      </c>
      <c r="M119" s="316">
        <f>H119-I119</f>
        <v>168</v>
      </c>
      <c r="N119" s="325"/>
      <c r="O119" s="66"/>
      <c r="P119" s="403"/>
      <c r="Q119" s="404"/>
      <c r="R119" s="1455"/>
      <c r="S119" s="1455"/>
      <c r="T119" s="1476"/>
      <c r="U119" s="1476"/>
      <c r="V119" s="1476"/>
      <c r="W119" s="1476"/>
      <c r="X119" s="1476"/>
      <c r="Y119" s="1476"/>
      <c r="AA119" s="1477"/>
      <c r="AM119" s="1221">
        <f t="shared" si="47"/>
      </c>
      <c r="AN119" s="1221">
        <f t="shared" si="47"/>
      </c>
      <c r="AO119" s="1221" t="s">
        <v>257</v>
      </c>
      <c r="AP119" s="1221" t="s">
        <v>257</v>
      </c>
      <c r="AQ119" s="1221">
        <f t="shared" si="50"/>
      </c>
      <c r="AR119" s="1221">
        <f t="shared" si="49"/>
      </c>
      <c r="AS119" s="28"/>
      <c r="AT119" s="1214" t="b">
        <f t="shared" si="48"/>
        <v>1</v>
      </c>
      <c r="AU119" s="1214" t="b">
        <f t="shared" si="48"/>
        <v>1</v>
      </c>
      <c r="AV119" s="1214" t="b">
        <f t="shared" si="48"/>
        <v>1</v>
      </c>
      <c r="AW119" s="1214" t="b">
        <f t="shared" si="48"/>
        <v>1</v>
      </c>
      <c r="AX119" s="1214" t="b">
        <f t="shared" si="48"/>
        <v>1</v>
      </c>
      <c r="AY119" s="1214" t="b">
        <f t="shared" si="48"/>
        <v>1</v>
      </c>
    </row>
    <row r="120" spans="1:51" s="1443" customFormat="1" ht="18" customHeight="1">
      <c r="A120" s="1676"/>
      <c r="B120" s="2500" t="s">
        <v>71</v>
      </c>
      <c r="C120" s="1680"/>
      <c r="D120" s="117" t="s">
        <v>240</v>
      </c>
      <c r="E120" s="117"/>
      <c r="F120" s="1695"/>
      <c r="G120" s="1759">
        <v>5.5</v>
      </c>
      <c r="H120" s="1709">
        <f t="shared" si="46"/>
        <v>165</v>
      </c>
      <c r="I120" s="1704">
        <f>J120+K120+L120</f>
        <v>72</v>
      </c>
      <c r="J120" s="115">
        <v>36</v>
      </c>
      <c r="K120" s="116">
        <v>18</v>
      </c>
      <c r="L120" s="116">
        <v>18</v>
      </c>
      <c r="M120" s="317">
        <f>H120-I120</f>
        <v>93</v>
      </c>
      <c r="N120" s="111"/>
      <c r="O120" s="1437"/>
      <c r="P120" s="2525">
        <v>8</v>
      </c>
      <c r="Q120" s="402"/>
      <c r="R120" s="372"/>
      <c r="S120" s="372"/>
      <c r="T120" s="1476"/>
      <c r="U120" s="1476"/>
      <c r="V120" s="1476"/>
      <c r="W120" s="1476"/>
      <c r="X120" s="1476"/>
      <c r="Y120" s="1476"/>
      <c r="AA120" s="1477"/>
      <c r="AM120" s="1221">
        <f t="shared" si="47"/>
      </c>
      <c r="AN120" s="1221">
        <f t="shared" si="47"/>
      </c>
      <c r="AO120" s="1221" t="str">
        <f t="shared" si="47"/>
        <v>так</v>
      </c>
      <c r="AP120" s="1221">
        <f t="shared" si="47"/>
      </c>
      <c r="AQ120" s="1221">
        <f t="shared" si="50"/>
      </c>
      <c r="AR120" s="1221">
        <f t="shared" si="49"/>
      </c>
      <c r="AS120" s="28"/>
      <c r="AT120" s="1214" t="b">
        <f t="shared" si="48"/>
        <v>1</v>
      </c>
      <c r="AU120" s="1214" t="b">
        <f t="shared" si="48"/>
        <v>1</v>
      </c>
      <c r="AV120" s="1214" t="b">
        <f t="shared" si="48"/>
        <v>0</v>
      </c>
      <c r="AW120" s="1214" t="b">
        <f t="shared" si="48"/>
        <v>1</v>
      </c>
      <c r="AX120" s="1214" t="b">
        <f t="shared" si="48"/>
        <v>1</v>
      </c>
      <c r="AY120" s="1214" t="b">
        <f t="shared" si="48"/>
        <v>1</v>
      </c>
    </row>
    <row r="121" spans="1:51" s="1443" customFormat="1" ht="22.5" customHeight="1">
      <c r="A121" s="1676"/>
      <c r="B121" s="2500" t="s">
        <v>90</v>
      </c>
      <c r="C121" s="1680">
        <v>3</v>
      </c>
      <c r="D121" s="117"/>
      <c r="E121" s="117"/>
      <c r="F121" s="1695"/>
      <c r="G121" s="1759">
        <v>2.5</v>
      </c>
      <c r="H121" s="1709">
        <f t="shared" si="46"/>
        <v>75</v>
      </c>
      <c r="I121" s="1704">
        <f>J121+K121+L121</f>
        <v>30</v>
      </c>
      <c r="J121" s="115">
        <v>15</v>
      </c>
      <c r="K121" s="116">
        <v>15</v>
      </c>
      <c r="L121" s="116"/>
      <c r="M121" s="317">
        <f>H121-I121</f>
        <v>45</v>
      </c>
      <c r="N121" s="111"/>
      <c r="O121" s="1437"/>
      <c r="P121" s="401"/>
      <c r="Q121" s="2526">
        <v>2</v>
      </c>
      <c r="R121" s="372"/>
      <c r="S121" s="372"/>
      <c r="T121" s="1476"/>
      <c r="U121" s="1476"/>
      <c r="V121" s="1476"/>
      <c r="W121" s="1476"/>
      <c r="X121" s="1476"/>
      <c r="Y121" s="1476"/>
      <c r="AA121" s="1477"/>
      <c r="AM121" s="1221">
        <f t="shared" si="47"/>
      </c>
      <c r="AN121" s="1221">
        <f t="shared" si="47"/>
      </c>
      <c r="AO121" s="1221">
        <f t="shared" si="47"/>
      </c>
      <c r="AP121" s="1221" t="str">
        <f t="shared" si="47"/>
        <v>так</v>
      </c>
      <c r="AQ121" s="1221">
        <f t="shared" si="50"/>
      </c>
      <c r="AR121" s="1221">
        <f t="shared" si="49"/>
      </c>
      <c r="AS121" s="28"/>
      <c r="AT121" s="1214" t="b">
        <f t="shared" si="48"/>
        <v>1</v>
      </c>
      <c r="AU121" s="1214" t="b">
        <f t="shared" si="48"/>
        <v>1</v>
      </c>
      <c r="AV121" s="1214" t="b">
        <f t="shared" si="48"/>
        <v>1</v>
      </c>
      <c r="AW121" s="1214" t="b">
        <f t="shared" si="48"/>
        <v>0</v>
      </c>
      <c r="AX121" s="1214" t="b">
        <f t="shared" si="48"/>
        <v>1</v>
      </c>
      <c r="AY121" s="1214" t="b">
        <f t="shared" si="48"/>
        <v>1</v>
      </c>
    </row>
    <row r="122" spans="1:51" s="1443" customFormat="1" ht="18" customHeight="1" thickBot="1">
      <c r="A122" s="1676"/>
      <c r="B122" s="2501" t="s">
        <v>82</v>
      </c>
      <c r="C122" s="1680"/>
      <c r="D122" s="117"/>
      <c r="E122" s="117" t="s">
        <v>61</v>
      </c>
      <c r="F122" s="1695"/>
      <c r="G122" s="1759">
        <v>1.5</v>
      </c>
      <c r="H122" s="1709">
        <f t="shared" si="46"/>
        <v>45</v>
      </c>
      <c r="I122" s="1704">
        <v>15</v>
      </c>
      <c r="J122" s="115"/>
      <c r="K122" s="116"/>
      <c r="L122" s="116">
        <v>15</v>
      </c>
      <c r="M122" s="317">
        <f>H122-I122</f>
        <v>30</v>
      </c>
      <c r="N122" s="111"/>
      <c r="O122" s="1437"/>
      <c r="P122" s="401"/>
      <c r="Q122" s="2526">
        <v>1</v>
      </c>
      <c r="R122" s="372"/>
      <c r="S122" s="372"/>
      <c r="T122" s="1476"/>
      <c r="U122" s="1476"/>
      <c r="V122" s="1476"/>
      <c r="W122" s="1476"/>
      <c r="X122" s="1476"/>
      <c r="Y122" s="1476"/>
      <c r="AA122" s="1443" t="s">
        <v>49</v>
      </c>
      <c r="AB122" s="1442">
        <f>G120</f>
        <v>5.5</v>
      </c>
      <c r="AM122" s="1221">
        <f t="shared" si="47"/>
      </c>
      <c r="AN122" s="1221">
        <f t="shared" si="47"/>
      </c>
      <c r="AO122" s="1221">
        <f t="shared" si="47"/>
      </c>
      <c r="AP122" s="1221" t="str">
        <f t="shared" si="47"/>
        <v>так</v>
      </c>
      <c r="AQ122" s="1221">
        <f t="shared" si="50"/>
      </c>
      <c r="AR122" s="1221">
        <f t="shared" si="49"/>
      </c>
      <c r="AS122" s="28"/>
      <c r="AT122" s="1214" t="b">
        <f t="shared" si="48"/>
        <v>1</v>
      </c>
      <c r="AU122" s="1214" t="b">
        <f t="shared" si="48"/>
        <v>1</v>
      </c>
      <c r="AV122" s="1214" t="b">
        <f t="shared" si="48"/>
        <v>1</v>
      </c>
      <c r="AW122" s="1214" t="b">
        <f t="shared" si="48"/>
        <v>0</v>
      </c>
      <c r="AX122" s="1214" t="b">
        <f t="shared" si="48"/>
        <v>1</v>
      </c>
      <c r="AY122" s="1214" t="b">
        <f t="shared" si="48"/>
        <v>1</v>
      </c>
    </row>
    <row r="123" spans="1:51" s="1443" customFormat="1" ht="15.75">
      <c r="A123" s="1769" t="s">
        <v>81</v>
      </c>
      <c r="B123" s="2455" t="s">
        <v>204</v>
      </c>
      <c r="C123" s="306"/>
      <c r="D123" s="424"/>
      <c r="E123" s="424"/>
      <c r="F123" s="1775"/>
      <c r="G123" s="2454">
        <v>5</v>
      </c>
      <c r="H123" s="1785">
        <f t="shared" si="46"/>
        <v>150</v>
      </c>
      <c r="I123" s="321">
        <f>J123+K123+L123</f>
        <v>32</v>
      </c>
      <c r="J123" s="869">
        <v>16</v>
      </c>
      <c r="K123" s="870">
        <v>16</v>
      </c>
      <c r="L123" s="870"/>
      <c r="M123" s="690">
        <f>H123-I123</f>
        <v>118</v>
      </c>
      <c r="N123" s="306"/>
      <c r="O123" s="691"/>
      <c r="P123" s="692"/>
      <c r="Q123" s="693"/>
      <c r="R123" s="433"/>
      <c r="S123" s="433"/>
      <c r="AA123" s="1477">
        <f>G123+G126+G133+G134+G135</f>
        <v>23</v>
      </c>
      <c r="AM123" s="1221">
        <f t="shared" si="47"/>
      </c>
      <c r="AN123" s="1221">
        <f t="shared" si="47"/>
      </c>
      <c r="AO123" s="1221">
        <f t="shared" si="47"/>
      </c>
      <c r="AP123" s="1221">
        <f>IF(Q123&lt;&gt;0,"так","")</f>
      </c>
      <c r="AQ123" s="1221">
        <f t="shared" si="50"/>
      </c>
      <c r="AR123" s="1221">
        <f t="shared" si="49"/>
      </c>
      <c r="AS123" s="28"/>
      <c r="AT123" s="1214" t="b">
        <f t="shared" si="48"/>
        <v>1</v>
      </c>
      <c r="AU123" s="1214" t="b">
        <f t="shared" si="48"/>
        <v>1</v>
      </c>
      <c r="AV123" s="1214" t="b">
        <f t="shared" si="48"/>
        <v>1</v>
      </c>
      <c r="AW123" s="1214" t="b">
        <f t="shared" si="48"/>
        <v>1</v>
      </c>
      <c r="AX123" s="1214" t="b">
        <f t="shared" si="48"/>
        <v>1</v>
      </c>
      <c r="AY123" s="1214" t="b">
        <f t="shared" si="48"/>
        <v>1</v>
      </c>
    </row>
    <row r="124" spans="1:51" s="1443" customFormat="1" ht="15.75">
      <c r="A124" s="1677"/>
      <c r="B124" s="2456" t="s">
        <v>328</v>
      </c>
      <c r="C124" s="306"/>
      <c r="D124" s="424"/>
      <c r="E124" s="424"/>
      <c r="F124" s="2451"/>
      <c r="G124" s="2452">
        <v>3</v>
      </c>
      <c r="H124" s="2453">
        <f t="shared" si="46"/>
        <v>90</v>
      </c>
      <c r="I124" s="321"/>
      <c r="J124" s="869"/>
      <c r="K124" s="870"/>
      <c r="L124" s="870"/>
      <c r="M124" s="690"/>
      <c r="N124" s="306"/>
      <c r="O124" s="691"/>
      <c r="P124" s="692"/>
      <c r="Q124" s="693"/>
      <c r="R124" s="433"/>
      <c r="S124" s="433"/>
      <c r="AA124" s="1477"/>
      <c r="AM124" s="1221"/>
      <c r="AN124" s="1221"/>
      <c r="AO124" s="1221"/>
      <c r="AP124" s="1221"/>
      <c r="AQ124" s="1221"/>
      <c r="AR124" s="1221"/>
      <c r="AS124" s="28"/>
      <c r="AT124" s="1214"/>
      <c r="AU124" s="1214"/>
      <c r="AV124" s="1214"/>
      <c r="AW124" s="1214"/>
      <c r="AX124" s="1214"/>
      <c r="AY124" s="1214"/>
    </row>
    <row r="125" spans="1:51" s="1443" customFormat="1" ht="15.75">
      <c r="A125" s="1677"/>
      <c r="B125" s="2457" t="s">
        <v>71</v>
      </c>
      <c r="C125" s="306" t="s">
        <v>242</v>
      </c>
      <c r="D125" s="424"/>
      <c r="E125" s="424"/>
      <c r="F125" s="2451"/>
      <c r="G125" s="2452">
        <v>2</v>
      </c>
      <c r="H125" s="2453">
        <f>G125*30</f>
        <v>60</v>
      </c>
      <c r="I125" s="321">
        <v>32</v>
      </c>
      <c r="J125" s="869">
        <v>16</v>
      </c>
      <c r="K125" s="870">
        <v>16</v>
      </c>
      <c r="L125" s="870"/>
      <c r="M125" s="690">
        <f>H125-I125</f>
        <v>28</v>
      </c>
      <c r="N125" s="306"/>
      <c r="O125" s="691"/>
      <c r="P125" s="692"/>
      <c r="Q125" s="693"/>
      <c r="R125" s="433"/>
      <c r="S125" s="433">
        <v>4</v>
      </c>
      <c r="AA125" s="1477"/>
      <c r="AM125" s="1221"/>
      <c r="AN125" s="1221"/>
      <c r="AO125" s="1221"/>
      <c r="AP125" s="1221"/>
      <c r="AQ125" s="1221"/>
      <c r="AR125" s="1221"/>
      <c r="AS125" s="28"/>
      <c r="AT125" s="1214"/>
      <c r="AU125" s="1214"/>
      <c r="AV125" s="1214"/>
      <c r="AW125" s="1214"/>
      <c r="AX125" s="1214"/>
      <c r="AY125" s="1214"/>
    </row>
    <row r="126" spans="1:51" s="1443" customFormat="1" ht="15.75">
      <c r="A126" s="1676" t="s">
        <v>36</v>
      </c>
      <c r="B126" s="1686" t="s">
        <v>207</v>
      </c>
      <c r="C126" s="307"/>
      <c r="D126" s="68"/>
      <c r="E126" s="68"/>
      <c r="F126" s="1776"/>
      <c r="G126" s="1780">
        <v>9</v>
      </c>
      <c r="H126" s="1786">
        <f t="shared" si="46"/>
        <v>270</v>
      </c>
      <c r="I126" s="1704"/>
      <c r="J126" s="115"/>
      <c r="K126" s="116"/>
      <c r="L126" s="116"/>
      <c r="M126" s="317"/>
      <c r="N126" s="307"/>
      <c r="O126" s="1157"/>
      <c r="P126" s="365"/>
      <c r="Q126" s="371"/>
      <c r="R126" s="372"/>
      <c r="S126" s="372"/>
      <c r="AA126" s="1477">
        <f>G127</f>
        <v>5</v>
      </c>
      <c r="AM126" s="1221">
        <f t="shared" si="47"/>
      </c>
      <c r="AN126" s="1221">
        <f t="shared" si="47"/>
      </c>
      <c r="AO126" s="1221">
        <f t="shared" si="47"/>
      </c>
      <c r="AP126" s="1221" t="s">
        <v>257</v>
      </c>
      <c r="AQ126" s="1221">
        <f t="shared" si="50"/>
      </c>
      <c r="AR126" s="1221">
        <f t="shared" si="49"/>
      </c>
      <c r="AS126" s="28"/>
      <c r="AT126" s="1214" t="b">
        <f t="shared" si="48"/>
        <v>1</v>
      </c>
      <c r="AU126" s="1214" t="b">
        <f t="shared" si="48"/>
        <v>1</v>
      </c>
      <c r="AV126" s="1214" t="b">
        <f t="shared" si="48"/>
        <v>1</v>
      </c>
      <c r="AW126" s="1214" t="b">
        <f t="shared" si="48"/>
        <v>1</v>
      </c>
      <c r="AX126" s="1214" t="b">
        <f t="shared" si="48"/>
        <v>1</v>
      </c>
      <c r="AY126" s="1214" t="b">
        <f t="shared" si="48"/>
        <v>1</v>
      </c>
    </row>
    <row r="127" spans="1:51" s="1443" customFormat="1" ht="15.75">
      <c r="A127" s="1676"/>
      <c r="B127" s="1686" t="s">
        <v>328</v>
      </c>
      <c r="C127" s="307"/>
      <c r="D127" s="68"/>
      <c r="E127" s="68"/>
      <c r="F127" s="1776"/>
      <c r="G127" s="1780">
        <v>5</v>
      </c>
      <c r="H127" s="1786">
        <f t="shared" si="46"/>
        <v>150</v>
      </c>
      <c r="I127" s="1704"/>
      <c r="J127" s="115"/>
      <c r="K127" s="116"/>
      <c r="L127" s="116"/>
      <c r="M127" s="317"/>
      <c r="N127" s="307"/>
      <c r="O127" s="1157"/>
      <c r="P127" s="365"/>
      <c r="Q127" s="371"/>
      <c r="R127" s="372"/>
      <c r="S127" s="372"/>
      <c r="AA127" s="1477">
        <f>G123+G128+G133+G134+G135</f>
        <v>18</v>
      </c>
      <c r="AM127" s="1221">
        <f t="shared" si="47"/>
      </c>
      <c r="AN127" s="1221">
        <f t="shared" si="47"/>
      </c>
      <c r="AO127" s="1221">
        <f t="shared" si="47"/>
      </c>
      <c r="AP127" s="1221">
        <f t="shared" si="47"/>
      </c>
      <c r="AQ127" s="1221">
        <f t="shared" si="50"/>
      </c>
      <c r="AR127" s="1221">
        <f t="shared" si="49"/>
      </c>
      <c r="AS127" s="28"/>
      <c r="AT127" s="1214" t="b">
        <f t="shared" si="48"/>
        <v>1</v>
      </c>
      <c r="AU127" s="1214" t="b">
        <f t="shared" si="48"/>
        <v>1</v>
      </c>
      <c r="AV127" s="1214" t="b">
        <f t="shared" si="48"/>
        <v>1</v>
      </c>
      <c r="AW127" s="1214" t="b">
        <f t="shared" si="48"/>
        <v>1</v>
      </c>
      <c r="AX127" s="1214" t="b">
        <f t="shared" si="48"/>
        <v>1</v>
      </c>
      <c r="AY127" s="1214" t="b">
        <f t="shared" si="48"/>
        <v>1</v>
      </c>
    </row>
    <row r="128" spans="1:51" s="1443" customFormat="1" ht="15.75">
      <c r="A128" s="1676"/>
      <c r="B128" s="1773" t="s">
        <v>71</v>
      </c>
      <c r="C128" s="307"/>
      <c r="D128" s="68"/>
      <c r="E128" s="68"/>
      <c r="F128" s="1776"/>
      <c r="G128" s="1781">
        <v>4</v>
      </c>
      <c r="H128" s="1787">
        <f t="shared" si="46"/>
        <v>120</v>
      </c>
      <c r="I128" s="1705">
        <v>77</v>
      </c>
      <c r="J128" s="109">
        <v>30</v>
      </c>
      <c r="K128" s="110">
        <v>30</v>
      </c>
      <c r="L128" s="110">
        <v>17</v>
      </c>
      <c r="M128" s="316">
        <f aca="true" t="shared" si="51" ref="M128:M135">H128-I128</f>
        <v>43</v>
      </c>
      <c r="N128" s="307"/>
      <c r="O128" s="300"/>
      <c r="P128" s="365"/>
      <c r="Q128" s="371"/>
      <c r="R128" s="372"/>
      <c r="S128" s="372"/>
      <c r="AA128" s="1477"/>
      <c r="AM128" s="1221">
        <f t="shared" si="47"/>
      </c>
      <c r="AN128" s="1221">
        <f t="shared" si="47"/>
      </c>
      <c r="AO128" s="1221">
        <f t="shared" si="47"/>
      </c>
      <c r="AP128" s="1221">
        <f t="shared" si="47"/>
      </c>
      <c r="AQ128" s="1221">
        <f t="shared" si="50"/>
      </c>
      <c r="AR128" s="1221">
        <f t="shared" si="49"/>
      </c>
      <c r="AS128" s="28"/>
      <c r="AT128" s="1214" t="b">
        <f t="shared" si="48"/>
        <v>1</v>
      </c>
      <c r="AU128" s="1214" t="b">
        <f t="shared" si="48"/>
        <v>1</v>
      </c>
      <c r="AV128" s="1214" t="b">
        <f t="shared" si="48"/>
        <v>1</v>
      </c>
      <c r="AW128" s="1214" t="b">
        <f t="shared" si="48"/>
        <v>1</v>
      </c>
      <c r="AX128" s="1214" t="b">
        <f t="shared" si="48"/>
        <v>1</v>
      </c>
      <c r="AY128" s="1214" t="b">
        <f t="shared" si="48"/>
        <v>1</v>
      </c>
    </row>
    <row r="129" spans="1:51" s="1443" customFormat="1" ht="15.75">
      <c r="A129" s="1676"/>
      <c r="B129" s="1686" t="s">
        <v>71</v>
      </c>
      <c r="C129" s="307">
        <v>3</v>
      </c>
      <c r="D129" s="68"/>
      <c r="E129" s="68"/>
      <c r="F129" s="1776"/>
      <c r="G129" s="1780">
        <v>3</v>
      </c>
      <c r="H129" s="1786">
        <f t="shared" si="46"/>
        <v>90</v>
      </c>
      <c r="I129" s="1704">
        <v>60</v>
      </c>
      <c r="J129" s="115">
        <v>30</v>
      </c>
      <c r="K129" s="116">
        <v>30</v>
      </c>
      <c r="L129" s="116"/>
      <c r="M129" s="317">
        <f t="shared" si="51"/>
        <v>30</v>
      </c>
      <c r="N129" s="307"/>
      <c r="O129" s="300"/>
      <c r="P129" s="365"/>
      <c r="Q129" s="402">
        <v>4</v>
      </c>
      <c r="R129" s="372"/>
      <c r="S129" s="372"/>
      <c r="AA129" s="1477"/>
      <c r="AM129" s="1221">
        <f t="shared" si="47"/>
      </c>
      <c r="AN129" s="1221">
        <f t="shared" si="47"/>
      </c>
      <c r="AO129" s="1221">
        <f t="shared" si="47"/>
      </c>
      <c r="AP129" s="1221" t="str">
        <f t="shared" si="47"/>
        <v>так</v>
      </c>
      <c r="AQ129" s="1221">
        <f t="shared" si="50"/>
      </c>
      <c r="AR129" s="1221">
        <f t="shared" si="49"/>
      </c>
      <c r="AS129" s="28"/>
      <c r="AT129" s="1214" t="b">
        <f t="shared" si="48"/>
        <v>1</v>
      </c>
      <c r="AU129" s="1214" t="b">
        <f t="shared" si="48"/>
        <v>1</v>
      </c>
      <c r="AV129" s="1214" t="b">
        <f t="shared" si="48"/>
        <v>1</v>
      </c>
      <c r="AW129" s="1214" t="b">
        <f t="shared" si="48"/>
        <v>0</v>
      </c>
      <c r="AX129" s="1214" t="b">
        <f t="shared" si="48"/>
        <v>1</v>
      </c>
      <c r="AY129" s="1214" t="b">
        <f t="shared" si="48"/>
        <v>1</v>
      </c>
    </row>
    <row r="130" spans="1:51" s="1443" customFormat="1" ht="15.75">
      <c r="A130" s="1676"/>
      <c r="B130" s="1686" t="s">
        <v>205</v>
      </c>
      <c r="C130" s="307"/>
      <c r="D130" s="68"/>
      <c r="E130" s="68"/>
      <c r="F130" s="1776"/>
      <c r="G130" s="1781">
        <v>1</v>
      </c>
      <c r="H130" s="1786">
        <f t="shared" si="46"/>
        <v>30</v>
      </c>
      <c r="I130" s="1704">
        <v>17</v>
      </c>
      <c r="J130" s="115"/>
      <c r="K130" s="116"/>
      <c r="L130" s="116">
        <v>17</v>
      </c>
      <c r="M130" s="317">
        <f t="shared" si="51"/>
        <v>13</v>
      </c>
      <c r="N130" s="307"/>
      <c r="O130" s="300"/>
      <c r="P130" s="365"/>
      <c r="Q130" s="371"/>
      <c r="R130" s="372"/>
      <c r="S130" s="372"/>
      <c r="AA130" s="1477"/>
      <c r="AM130" s="1221">
        <f t="shared" si="47"/>
      </c>
      <c r="AN130" s="1221">
        <f t="shared" si="47"/>
      </c>
      <c r="AO130" s="1221">
        <f t="shared" si="47"/>
      </c>
      <c r="AP130" s="1221">
        <f t="shared" si="47"/>
      </c>
      <c r="AQ130" s="1221">
        <f t="shared" si="50"/>
      </c>
      <c r="AR130" s="1221">
        <f t="shared" si="49"/>
      </c>
      <c r="AS130" s="28"/>
      <c r="AT130" s="1214" t="b">
        <f t="shared" si="48"/>
        <v>1</v>
      </c>
      <c r="AU130" s="1214" t="b">
        <f t="shared" si="48"/>
        <v>1</v>
      </c>
      <c r="AV130" s="1214" t="b">
        <f t="shared" si="48"/>
        <v>1</v>
      </c>
      <c r="AW130" s="1214" t="b">
        <f t="shared" si="48"/>
        <v>1</v>
      </c>
      <c r="AX130" s="1214" t="b">
        <f t="shared" si="48"/>
        <v>1</v>
      </c>
      <c r="AY130" s="1214" t="b">
        <f t="shared" si="48"/>
        <v>1</v>
      </c>
    </row>
    <row r="131" spans="1:51" s="1443" customFormat="1" ht="15.75">
      <c r="A131" s="1676"/>
      <c r="B131" s="1686" t="s">
        <v>205</v>
      </c>
      <c r="C131" s="307"/>
      <c r="D131" s="68"/>
      <c r="E131" s="68"/>
      <c r="F131" s="1776"/>
      <c r="G131" s="1780">
        <v>0.5</v>
      </c>
      <c r="H131" s="1786">
        <f t="shared" si="46"/>
        <v>15</v>
      </c>
      <c r="I131" s="1704">
        <v>9</v>
      </c>
      <c r="J131" s="115"/>
      <c r="K131" s="116"/>
      <c r="L131" s="116">
        <v>9</v>
      </c>
      <c r="M131" s="317">
        <f t="shared" si="51"/>
        <v>6</v>
      </c>
      <c r="N131" s="307"/>
      <c r="O131" s="300"/>
      <c r="P131" s="365"/>
      <c r="Q131" s="371"/>
      <c r="R131" s="373">
        <v>1</v>
      </c>
      <c r="S131" s="372"/>
      <c r="AA131" s="1477"/>
      <c r="AM131" s="1221">
        <f t="shared" si="47"/>
      </c>
      <c r="AN131" s="1221">
        <f t="shared" si="47"/>
      </c>
      <c r="AO131" s="1221">
        <f t="shared" si="47"/>
      </c>
      <c r="AP131" s="1221">
        <f t="shared" si="47"/>
      </c>
      <c r="AQ131" s="1221" t="str">
        <f t="shared" si="50"/>
        <v>так</v>
      </c>
      <c r="AR131" s="1221">
        <f t="shared" si="49"/>
      </c>
      <c r="AS131" s="28"/>
      <c r="AT131" s="1214" t="b">
        <f t="shared" si="48"/>
        <v>1</v>
      </c>
      <c r="AU131" s="1214" t="b">
        <f t="shared" si="48"/>
        <v>1</v>
      </c>
      <c r="AV131" s="1214" t="b">
        <f t="shared" si="48"/>
        <v>1</v>
      </c>
      <c r="AW131" s="1214" t="b">
        <f t="shared" si="48"/>
        <v>1</v>
      </c>
      <c r="AX131" s="1214" t="b">
        <f t="shared" si="48"/>
        <v>0</v>
      </c>
      <c r="AY131" s="1214" t="b">
        <f t="shared" si="48"/>
        <v>1</v>
      </c>
    </row>
    <row r="132" spans="1:51" s="1443" customFormat="1" ht="15.75">
      <c r="A132" s="1676"/>
      <c r="B132" s="1869" t="s">
        <v>205</v>
      </c>
      <c r="C132" s="826"/>
      <c r="D132" s="642"/>
      <c r="E132" s="642" t="s">
        <v>242</v>
      </c>
      <c r="F132" s="1777"/>
      <c r="G132" s="1878">
        <v>0.5</v>
      </c>
      <c r="H132" s="1879">
        <f t="shared" si="46"/>
        <v>15</v>
      </c>
      <c r="I132" s="1706">
        <v>8</v>
      </c>
      <c r="J132" s="673"/>
      <c r="K132" s="674"/>
      <c r="L132" s="674">
        <v>8</v>
      </c>
      <c r="M132" s="318">
        <f t="shared" si="51"/>
        <v>7</v>
      </c>
      <c r="N132" s="826"/>
      <c r="O132" s="1803"/>
      <c r="P132" s="1804"/>
      <c r="Q132" s="1767"/>
      <c r="R132" s="698"/>
      <c r="S132" s="1474">
        <v>1</v>
      </c>
      <c r="AA132" s="1477"/>
      <c r="AM132" s="1221">
        <f t="shared" si="47"/>
      </c>
      <c r="AN132" s="1221">
        <f t="shared" si="47"/>
      </c>
      <c r="AO132" s="1221">
        <f t="shared" si="47"/>
      </c>
      <c r="AP132" s="1221">
        <f t="shared" si="47"/>
      </c>
      <c r="AQ132" s="1221">
        <f t="shared" si="50"/>
      </c>
      <c r="AR132" s="1221" t="str">
        <f t="shared" si="49"/>
        <v>так</v>
      </c>
      <c r="AS132" s="28"/>
      <c r="AT132" s="1214" t="b">
        <f t="shared" si="48"/>
        <v>1</v>
      </c>
      <c r="AU132" s="1214" t="b">
        <f t="shared" si="48"/>
        <v>1</v>
      </c>
      <c r="AV132" s="1214" t="b">
        <f t="shared" si="48"/>
        <v>1</v>
      </c>
      <c r="AW132" s="1214" t="b">
        <f t="shared" si="48"/>
        <v>1</v>
      </c>
      <c r="AX132" s="1214" t="b">
        <f t="shared" si="48"/>
        <v>1</v>
      </c>
      <c r="AY132" s="1214" t="b">
        <f t="shared" si="48"/>
        <v>0</v>
      </c>
    </row>
    <row r="133" spans="1:51" s="1443" customFormat="1" ht="22.5" customHeight="1">
      <c r="A133" s="1876" t="s">
        <v>280</v>
      </c>
      <c r="B133" s="1872" t="s">
        <v>206</v>
      </c>
      <c r="C133" s="838"/>
      <c r="D133" s="1873">
        <v>3</v>
      </c>
      <c r="E133" s="1873"/>
      <c r="F133" s="1880"/>
      <c r="G133" s="2419">
        <v>3</v>
      </c>
      <c r="H133" s="836">
        <f t="shared" si="46"/>
        <v>90</v>
      </c>
      <c r="I133" s="872">
        <v>30</v>
      </c>
      <c r="J133" s="872">
        <v>15</v>
      </c>
      <c r="K133" s="873">
        <v>15</v>
      </c>
      <c r="L133" s="873"/>
      <c r="M133" s="874">
        <f t="shared" si="51"/>
        <v>60</v>
      </c>
      <c r="N133" s="836"/>
      <c r="O133" s="838"/>
      <c r="P133" s="1881"/>
      <c r="Q133" s="2527">
        <v>2</v>
      </c>
      <c r="R133" s="1881"/>
      <c r="S133" s="1881"/>
      <c r="AA133" s="1477"/>
      <c r="AM133" s="1221">
        <f t="shared" si="47"/>
      </c>
      <c r="AN133" s="1221">
        <f t="shared" si="47"/>
      </c>
      <c r="AO133" s="1221">
        <f t="shared" si="47"/>
      </c>
      <c r="AP133" s="1221" t="str">
        <f t="shared" si="47"/>
        <v>так</v>
      </c>
      <c r="AQ133" s="1221">
        <f t="shared" si="50"/>
      </c>
      <c r="AR133" s="1221">
        <f t="shared" si="49"/>
      </c>
      <c r="AS133" s="28"/>
      <c r="AT133" s="1214" t="b">
        <f t="shared" si="48"/>
        <v>1</v>
      </c>
      <c r="AU133" s="1214" t="b">
        <f t="shared" si="48"/>
        <v>1</v>
      </c>
      <c r="AV133" s="1214" t="b">
        <f t="shared" si="48"/>
        <v>1</v>
      </c>
      <c r="AW133" s="1214" t="b">
        <f t="shared" si="48"/>
        <v>0</v>
      </c>
      <c r="AX133" s="1214" t="b">
        <f t="shared" si="48"/>
        <v>1</v>
      </c>
      <c r="AY133" s="1214" t="b">
        <f t="shared" si="48"/>
        <v>1</v>
      </c>
    </row>
    <row r="134" spans="1:51" s="1443" customFormat="1" ht="21.75" customHeight="1">
      <c r="A134" s="1876" t="s">
        <v>281</v>
      </c>
      <c r="B134" s="1872" t="s">
        <v>210</v>
      </c>
      <c r="C134" s="838"/>
      <c r="D134" s="838" t="s">
        <v>241</v>
      </c>
      <c r="E134" s="838"/>
      <c r="F134" s="1880"/>
      <c r="G134" s="2419">
        <v>3</v>
      </c>
      <c r="H134" s="836">
        <f t="shared" si="46"/>
        <v>90</v>
      </c>
      <c r="I134" s="872">
        <f>J134+K134+L134</f>
        <v>27</v>
      </c>
      <c r="J134" s="872">
        <v>18</v>
      </c>
      <c r="K134" s="873">
        <v>9</v>
      </c>
      <c r="L134" s="873"/>
      <c r="M134" s="874">
        <f t="shared" si="51"/>
        <v>63</v>
      </c>
      <c r="N134" s="836"/>
      <c r="O134" s="836"/>
      <c r="P134" s="1882"/>
      <c r="Q134" s="1883"/>
      <c r="R134" s="1875">
        <v>3</v>
      </c>
      <c r="S134" s="1881"/>
      <c r="T134" s="1496"/>
      <c r="U134" s="1496"/>
      <c r="V134" s="1496"/>
      <c r="W134" s="1496"/>
      <c r="X134" s="1496"/>
      <c r="Y134" s="1497"/>
      <c r="AA134" s="1477"/>
      <c r="AM134" s="1221">
        <f t="shared" si="47"/>
      </c>
      <c r="AN134" s="1221">
        <f t="shared" si="47"/>
      </c>
      <c r="AO134" s="1221">
        <f t="shared" si="47"/>
      </c>
      <c r="AP134" s="1221">
        <f t="shared" si="47"/>
      </c>
      <c r="AQ134" s="1221" t="str">
        <f t="shared" si="50"/>
        <v>так</v>
      </c>
      <c r="AR134" s="1221">
        <f t="shared" si="49"/>
      </c>
      <c r="AS134" s="28"/>
      <c r="AT134" s="1214" t="b">
        <f t="shared" si="48"/>
        <v>1</v>
      </c>
      <c r="AU134" s="1214" t="b">
        <f t="shared" si="48"/>
        <v>1</v>
      </c>
      <c r="AV134" s="1214" t="b">
        <f t="shared" si="48"/>
        <v>1</v>
      </c>
      <c r="AW134" s="1214" t="b">
        <f t="shared" si="48"/>
        <v>1</v>
      </c>
      <c r="AX134" s="1214" t="b">
        <f t="shared" si="48"/>
        <v>0</v>
      </c>
      <c r="AY134" s="1214" t="b">
        <f t="shared" si="48"/>
        <v>1</v>
      </c>
    </row>
    <row r="135" spans="1:51" s="1443" customFormat="1" ht="16.5" thickBot="1">
      <c r="A135" s="1877" t="s">
        <v>282</v>
      </c>
      <c r="B135" s="830" t="s">
        <v>101</v>
      </c>
      <c r="C135" s="1884"/>
      <c r="D135" s="1884" t="s">
        <v>241</v>
      </c>
      <c r="E135" s="1884"/>
      <c r="F135" s="1884"/>
      <c r="G135" s="2419">
        <v>3</v>
      </c>
      <c r="H135" s="1223">
        <f t="shared" si="46"/>
        <v>90</v>
      </c>
      <c r="I135" s="872">
        <f>J135+K135+L135</f>
        <v>27</v>
      </c>
      <c r="J135" s="872">
        <v>18</v>
      </c>
      <c r="K135" s="873">
        <v>9</v>
      </c>
      <c r="L135" s="873"/>
      <c r="M135" s="874">
        <f t="shared" si="51"/>
        <v>63</v>
      </c>
      <c r="N135" s="1884"/>
      <c r="O135" s="1884"/>
      <c r="P135" s="1874"/>
      <c r="Q135" s="1221"/>
      <c r="R135" s="1884">
        <v>3</v>
      </c>
      <c r="S135" s="1221"/>
      <c r="T135" s="1498"/>
      <c r="U135" s="1498"/>
      <c r="V135" s="1498"/>
      <c r="W135" s="1498"/>
      <c r="X135" s="1498"/>
      <c r="Y135" s="1498"/>
      <c r="AA135" s="1477"/>
      <c r="AM135" s="1221">
        <f t="shared" si="47"/>
      </c>
      <c r="AN135" s="1221">
        <f t="shared" si="47"/>
      </c>
      <c r="AO135" s="1221">
        <f t="shared" si="47"/>
      </c>
      <c r="AP135" s="1221">
        <f t="shared" si="47"/>
      </c>
      <c r="AQ135" s="1221" t="str">
        <f t="shared" si="50"/>
        <v>так</v>
      </c>
      <c r="AR135" s="1221">
        <f t="shared" si="49"/>
      </c>
      <c r="AS135" s="28"/>
      <c r="AT135" s="1214" t="b">
        <f t="shared" si="48"/>
        <v>1</v>
      </c>
      <c r="AU135" s="1214" t="b">
        <f t="shared" si="48"/>
        <v>1</v>
      </c>
      <c r="AV135" s="1214" t="b">
        <f t="shared" si="48"/>
        <v>1</v>
      </c>
      <c r="AW135" s="1214" t="b">
        <f t="shared" si="48"/>
        <v>1</v>
      </c>
      <c r="AX135" s="1214" t="b">
        <f t="shared" si="48"/>
        <v>0</v>
      </c>
      <c r="AY135" s="1214" t="b">
        <f t="shared" si="48"/>
        <v>1</v>
      </c>
    </row>
    <row r="136" spans="1:51" s="1443" customFormat="1" ht="31.5">
      <c r="A136" s="2389" t="s">
        <v>283</v>
      </c>
      <c r="B136" s="2326" t="s">
        <v>296</v>
      </c>
      <c r="C136" s="1901"/>
      <c r="D136" s="2322"/>
      <c r="E136" s="2322"/>
      <c r="F136" s="2323"/>
      <c r="G136" s="1855">
        <v>7</v>
      </c>
      <c r="H136" s="2316">
        <f aca="true" t="shared" si="52" ref="H136:H162">G136*30</f>
        <v>210</v>
      </c>
      <c r="I136" s="2324"/>
      <c r="J136" s="2325"/>
      <c r="K136" s="1902"/>
      <c r="L136" s="1902"/>
      <c r="M136" s="1903"/>
      <c r="N136" s="1901"/>
      <c r="O136" s="1904"/>
      <c r="P136" s="1905"/>
      <c r="Q136" s="1901"/>
      <c r="R136" s="1904"/>
      <c r="S136" s="1904"/>
      <c r="AA136" s="1477"/>
      <c r="AM136" s="1221" t="e">
        <f>IF(#REF!&lt;&gt;0,"так","")</f>
        <v>#REF!</v>
      </c>
      <c r="AN136" s="1221" t="e">
        <f>IF(#REF!&lt;&gt;0,"так","")</f>
        <v>#REF!</v>
      </c>
      <c r="AO136" s="1221" t="e">
        <f>IF(#REF!&lt;&gt;0,"так","")</f>
        <v>#REF!</v>
      </c>
      <c r="AP136" s="1221" t="e">
        <f>IF(#REF!&lt;&gt;0,"так","")</f>
        <v>#REF!</v>
      </c>
      <c r="AQ136" s="1221" t="e">
        <f>IF(#REF!&lt;&gt;0,"так","")</f>
        <v>#REF!</v>
      </c>
      <c r="AR136" s="1221" t="e">
        <f>IF(#REF!&lt;&gt;0,"так","")</f>
        <v>#REF!</v>
      </c>
      <c r="AS136" s="28"/>
      <c r="AT136" s="1214" t="b">
        <f>ISBLANK(#REF!)</f>
        <v>0</v>
      </c>
      <c r="AU136" s="1214" t="b">
        <f>ISBLANK(#REF!)</f>
        <v>0</v>
      </c>
      <c r="AV136" s="1214" t="b">
        <f>ISBLANK(#REF!)</f>
        <v>0</v>
      </c>
      <c r="AW136" s="1214" t="b">
        <f>ISBLANK(#REF!)</f>
        <v>0</v>
      </c>
      <c r="AX136" s="1214" t="b">
        <f>ISBLANK(#REF!)</f>
        <v>0</v>
      </c>
      <c r="AY136" s="1214" t="b">
        <f>ISBLANK(#REF!)</f>
        <v>0</v>
      </c>
    </row>
    <row r="137" spans="1:51" s="1443" customFormat="1" ht="21.75" customHeight="1">
      <c r="A137" s="1676"/>
      <c r="B137" s="1752" t="s">
        <v>328</v>
      </c>
      <c r="C137" s="307"/>
      <c r="D137" s="76"/>
      <c r="E137" s="76"/>
      <c r="F137" s="1757"/>
      <c r="G137" s="1759">
        <v>3.5</v>
      </c>
      <c r="H137" s="1709">
        <f t="shared" si="52"/>
        <v>105</v>
      </c>
      <c r="I137" s="1704"/>
      <c r="J137" s="115"/>
      <c r="K137" s="116"/>
      <c r="L137" s="116"/>
      <c r="M137" s="317"/>
      <c r="N137" s="307"/>
      <c r="O137" s="68"/>
      <c r="P137" s="369"/>
      <c r="Q137" s="307"/>
      <c r="R137" s="68"/>
      <c r="S137" s="68"/>
      <c r="T137" s="1496"/>
      <c r="U137" s="1496"/>
      <c r="V137" s="1496"/>
      <c r="W137" s="1496"/>
      <c r="X137" s="1496"/>
      <c r="Y137" s="1497"/>
      <c r="AA137" s="1477"/>
      <c r="AM137" s="1221" t="e">
        <f>IF(#REF!&lt;&gt;0,"так","")</f>
        <v>#REF!</v>
      </c>
      <c r="AN137" s="1221" t="e">
        <f>IF(#REF!&lt;&gt;0,"так","")</f>
        <v>#REF!</v>
      </c>
      <c r="AO137" s="1221" t="e">
        <f>IF(#REF!&lt;&gt;0,"так","")</f>
        <v>#REF!</v>
      </c>
      <c r="AP137" s="1221" t="e">
        <f>IF(#REF!&lt;&gt;0,"так","")</f>
        <v>#REF!</v>
      </c>
      <c r="AQ137" s="1221" t="e">
        <f>IF(#REF!&lt;&gt;0,"так","")</f>
        <v>#REF!</v>
      </c>
      <c r="AR137" s="1221" t="e">
        <f>IF(#REF!&lt;&gt;0,"так","")</f>
        <v>#REF!</v>
      </c>
      <c r="AS137" s="28"/>
      <c r="AT137" s="1214" t="b">
        <f>ISBLANK(#REF!)</f>
        <v>0</v>
      </c>
      <c r="AU137" s="1214" t="b">
        <f>ISBLANK(#REF!)</f>
        <v>0</v>
      </c>
      <c r="AV137" s="1214" t="b">
        <f>ISBLANK(#REF!)</f>
        <v>0</v>
      </c>
      <c r="AW137" s="1214" t="b">
        <f>ISBLANK(#REF!)</f>
        <v>0</v>
      </c>
      <c r="AX137" s="1214" t="b">
        <f>ISBLANK(#REF!)</f>
        <v>0</v>
      </c>
      <c r="AY137" s="1214" t="b">
        <f>ISBLANK(#REF!)</f>
        <v>0</v>
      </c>
    </row>
    <row r="138" spans="1:51" s="1443" customFormat="1" ht="15.75">
      <c r="A138" s="1676"/>
      <c r="B138" s="1689" t="s">
        <v>71</v>
      </c>
      <c r="C138" s="307"/>
      <c r="D138" s="76"/>
      <c r="E138" s="76"/>
      <c r="F138" s="1757"/>
      <c r="G138" s="1760">
        <v>3.5</v>
      </c>
      <c r="H138" s="1711">
        <f t="shared" si="52"/>
        <v>105</v>
      </c>
      <c r="I138" s="1705">
        <f>I139+I140</f>
        <v>69</v>
      </c>
      <c r="J138" s="109">
        <v>43</v>
      </c>
      <c r="K138" s="110">
        <v>26</v>
      </c>
      <c r="L138" s="110"/>
      <c r="M138" s="316">
        <f>H138-I138</f>
        <v>36</v>
      </c>
      <c r="N138" s="281"/>
      <c r="O138" s="61"/>
      <c r="P138" s="71"/>
      <c r="Q138" s="281"/>
      <c r="R138" s="61"/>
      <c r="S138" s="61"/>
      <c r="T138" s="1498"/>
      <c r="U138" s="1498"/>
      <c r="V138" s="1498"/>
      <c r="W138" s="1498"/>
      <c r="X138" s="1498"/>
      <c r="Y138" s="1498"/>
      <c r="AA138" s="1477"/>
      <c r="AM138" s="1221" t="e">
        <f>IF(#REF!&lt;&gt;0,"так","")</f>
        <v>#REF!</v>
      </c>
      <c r="AN138" s="1221" t="e">
        <f>IF(#REF!&lt;&gt;0,"так","")</f>
        <v>#REF!</v>
      </c>
      <c r="AO138" s="1221" t="e">
        <f>IF(#REF!&lt;&gt;0,"так","")</f>
        <v>#REF!</v>
      </c>
      <c r="AP138" s="1221" t="e">
        <f>IF(#REF!&lt;&gt;0,"так","")</f>
        <v>#REF!</v>
      </c>
      <c r="AQ138" s="1221" t="e">
        <f>IF(#REF!&lt;&gt;0,"так","")</f>
        <v>#REF!</v>
      </c>
      <c r="AR138" s="1221" t="e">
        <f>IF(#REF!&lt;&gt;0,"так","")</f>
        <v>#REF!</v>
      </c>
      <c r="AS138" s="28"/>
      <c r="AT138" s="1214" t="b">
        <f>ISBLANK(#REF!)</f>
        <v>0</v>
      </c>
      <c r="AU138" s="1214" t="b">
        <f>ISBLANK(#REF!)</f>
        <v>0</v>
      </c>
      <c r="AV138" s="1214" t="b">
        <f>ISBLANK(#REF!)</f>
        <v>0</v>
      </c>
      <c r="AW138" s="1214" t="b">
        <f>ISBLANK(#REF!)</f>
        <v>0</v>
      </c>
      <c r="AX138" s="1214" t="b">
        <f>ISBLANK(#REF!)</f>
        <v>0</v>
      </c>
      <c r="AY138" s="1214" t="b">
        <f>ISBLANK(#REF!)</f>
        <v>0</v>
      </c>
    </row>
    <row r="139" spans="1:51" s="1443" customFormat="1" ht="15.75">
      <c r="A139" s="1677"/>
      <c r="B139" s="1750" t="s">
        <v>71</v>
      </c>
      <c r="C139" s="427"/>
      <c r="D139" s="424" t="s">
        <v>241</v>
      </c>
      <c r="E139" s="424"/>
      <c r="F139" s="1756"/>
      <c r="G139" s="1759">
        <v>2</v>
      </c>
      <c r="H139" s="1763">
        <f t="shared" si="52"/>
        <v>60</v>
      </c>
      <c r="I139" s="311">
        <v>45</v>
      </c>
      <c r="J139" s="102">
        <v>27</v>
      </c>
      <c r="K139" s="101">
        <v>18</v>
      </c>
      <c r="L139" s="101"/>
      <c r="M139" s="426">
        <f>H139-I139</f>
        <v>15</v>
      </c>
      <c r="N139" s="427"/>
      <c r="O139" s="72"/>
      <c r="P139" s="376"/>
      <c r="Q139" s="427"/>
      <c r="R139" s="2511">
        <v>5</v>
      </c>
      <c r="S139" s="72"/>
      <c r="T139" s="1498"/>
      <c r="U139" s="1498"/>
      <c r="V139" s="1498"/>
      <c r="W139" s="1498"/>
      <c r="X139" s="1498"/>
      <c r="Y139" s="1498"/>
      <c r="AA139" s="1477"/>
      <c r="AM139" s="1221"/>
      <c r="AN139" s="1221"/>
      <c r="AO139" s="1221"/>
      <c r="AP139" s="1221"/>
      <c r="AQ139" s="1221"/>
      <c r="AR139" s="1221"/>
      <c r="AS139" s="28"/>
      <c r="AT139" s="1214"/>
      <c r="AU139" s="1214"/>
      <c r="AV139" s="1214"/>
      <c r="AW139" s="1214"/>
      <c r="AX139" s="1214"/>
      <c r="AY139" s="1214"/>
    </row>
    <row r="140" spans="1:52" s="1132" customFormat="1" ht="15.75">
      <c r="A140" s="1676"/>
      <c r="B140" s="1751" t="s">
        <v>71</v>
      </c>
      <c r="C140" s="307" t="s">
        <v>242</v>
      </c>
      <c r="D140" s="76"/>
      <c r="E140" s="76"/>
      <c r="F140" s="1757"/>
      <c r="G140" s="1759">
        <v>1.5</v>
      </c>
      <c r="H140" s="1709">
        <f t="shared" si="52"/>
        <v>45</v>
      </c>
      <c r="I140" s="1704">
        <v>24</v>
      </c>
      <c r="J140" s="115">
        <v>16</v>
      </c>
      <c r="K140" s="116">
        <v>8</v>
      </c>
      <c r="L140" s="116"/>
      <c r="M140" s="317">
        <f>H140-I140</f>
        <v>21</v>
      </c>
      <c r="N140" s="307"/>
      <c r="O140" s="300"/>
      <c r="P140" s="428"/>
      <c r="Q140" s="371"/>
      <c r="R140" s="372"/>
      <c r="S140" s="2513">
        <v>3</v>
      </c>
      <c r="T140" s="1130"/>
      <c r="U140" s="1130"/>
      <c r="V140" s="1130"/>
      <c r="W140" s="1130"/>
      <c r="X140" s="1130"/>
      <c r="Y140" s="1130"/>
      <c r="Z140" s="1130"/>
      <c r="AA140" s="1131"/>
      <c r="AB140" s="1130"/>
      <c r="AC140" s="1130"/>
      <c r="AD140" s="1130"/>
      <c r="AE140" s="1130"/>
      <c r="AF140" s="1130"/>
      <c r="AG140" s="1130"/>
      <c r="AM140" s="1214" t="e">
        <f>IF(#REF!&lt;&gt;0,"так","")</f>
        <v>#REF!</v>
      </c>
      <c r="AN140" s="1214" t="e">
        <f>IF(#REF!&lt;&gt;0,"так","")</f>
        <v>#REF!</v>
      </c>
      <c r="AO140" s="1214" t="e">
        <f>IF(#REF!&lt;&gt;0,"так","")</f>
        <v>#REF!</v>
      </c>
      <c r="AP140" s="1218"/>
      <c r="AQ140" s="1218"/>
      <c r="AR140" s="1218"/>
      <c r="AS140" s="1130"/>
      <c r="AT140" s="1218"/>
      <c r="AU140" s="1218"/>
      <c r="AV140" s="1218"/>
      <c r="AW140" s="1218"/>
      <c r="AX140" s="1218"/>
      <c r="AY140" s="1218"/>
      <c r="AZ140" s="1130"/>
    </row>
    <row r="141" spans="1:51" s="906" customFormat="1" ht="25.5" customHeight="1">
      <c r="A141" s="1677" t="s">
        <v>251</v>
      </c>
      <c r="B141" s="1687" t="s">
        <v>85</v>
      </c>
      <c r="C141" s="427"/>
      <c r="D141" s="424"/>
      <c r="E141" s="424"/>
      <c r="F141" s="1756"/>
      <c r="G141" s="2416">
        <v>4</v>
      </c>
      <c r="H141" s="1763">
        <f t="shared" si="52"/>
        <v>120</v>
      </c>
      <c r="I141" s="311"/>
      <c r="J141" s="102"/>
      <c r="K141" s="101"/>
      <c r="L141" s="101"/>
      <c r="M141" s="426"/>
      <c r="N141" s="427"/>
      <c r="O141" s="429"/>
      <c r="P141" s="430"/>
      <c r="Q141" s="431"/>
      <c r="R141" s="432"/>
      <c r="S141" s="433"/>
      <c r="T141" s="1046"/>
      <c r="U141" s="1046"/>
      <c r="V141" s="1046"/>
      <c r="W141" s="1046"/>
      <c r="X141" s="1046"/>
      <c r="Y141" s="1046"/>
      <c r="AM141" s="1214">
        <f aca="true" t="shared" si="53" ref="AM141:AM167">IF(N136&lt;&gt;0,"так","")</f>
      </c>
      <c r="AN141" s="1214">
        <f aca="true" t="shared" si="54" ref="AN141:AR142">IF(O136&lt;&gt;0,"так","")</f>
      </c>
      <c r="AO141" s="1214">
        <f t="shared" si="54"/>
      </c>
      <c r="AP141" s="1214">
        <f t="shared" si="54"/>
      </c>
      <c r="AQ141" s="1214">
        <f t="shared" si="54"/>
      </c>
      <c r="AR141" s="1214">
        <f t="shared" si="54"/>
      </c>
      <c r="AT141" s="1214" t="b">
        <f aca="true" t="shared" si="55" ref="AT141:AT149">ISBLANK(N136)</f>
        <v>1</v>
      </c>
      <c r="AU141" s="1214" t="b">
        <f aca="true" t="shared" si="56" ref="AU141:AU149">ISBLANK(O136)</f>
        <v>1</v>
      </c>
      <c r="AV141" s="1214" t="b">
        <f aca="true" t="shared" si="57" ref="AV141:AV149">ISBLANK(P136)</f>
        <v>1</v>
      </c>
      <c r="AW141" s="1214" t="b">
        <f aca="true" t="shared" si="58" ref="AW141:AW149">ISBLANK(Q136)</f>
        <v>1</v>
      </c>
      <c r="AX141" s="1214" t="b">
        <f aca="true" t="shared" si="59" ref="AX141:AX149">ISBLANK(R136)</f>
        <v>1</v>
      </c>
      <c r="AY141" s="1214" t="b">
        <f aca="true" t="shared" si="60" ref="AY141:AY149">ISBLANK(S136)</f>
        <v>1</v>
      </c>
    </row>
    <row r="142" spans="1:51" s="906" customFormat="1" ht="18" customHeight="1">
      <c r="A142" s="1676"/>
      <c r="B142" s="1686" t="s">
        <v>328</v>
      </c>
      <c r="C142" s="307"/>
      <c r="D142" s="76"/>
      <c r="E142" s="76"/>
      <c r="F142" s="1757"/>
      <c r="G142" s="1759">
        <v>2</v>
      </c>
      <c r="H142" s="1709">
        <f t="shared" si="52"/>
        <v>60</v>
      </c>
      <c r="I142" s="1704"/>
      <c r="J142" s="115"/>
      <c r="K142" s="116"/>
      <c r="L142" s="116"/>
      <c r="M142" s="317"/>
      <c r="N142" s="307"/>
      <c r="O142" s="300"/>
      <c r="P142" s="401"/>
      <c r="Q142" s="402"/>
      <c r="R142" s="373"/>
      <c r="S142" s="373"/>
      <c r="T142" s="1046"/>
      <c r="U142" s="1046"/>
      <c r="V142" s="1046"/>
      <c r="W142" s="1046"/>
      <c r="X142" s="1046"/>
      <c r="Y142" s="1046"/>
      <c r="AM142" s="1214">
        <f t="shared" si="53"/>
      </c>
      <c r="AN142" s="1214">
        <f t="shared" si="54"/>
      </c>
      <c r="AO142" s="1214">
        <f t="shared" si="54"/>
      </c>
      <c r="AP142" s="1214">
        <f t="shared" si="54"/>
      </c>
      <c r="AQ142" s="1214">
        <f t="shared" si="54"/>
      </c>
      <c r="AR142" s="1214">
        <f t="shared" si="54"/>
      </c>
      <c r="AT142" s="1214" t="b">
        <f t="shared" si="55"/>
        <v>1</v>
      </c>
      <c r="AU142" s="1214" t="b">
        <f t="shared" si="56"/>
        <v>1</v>
      </c>
      <c r="AV142" s="1214" t="b">
        <f t="shared" si="57"/>
        <v>1</v>
      </c>
      <c r="AW142" s="1214" t="b">
        <f t="shared" si="58"/>
        <v>1</v>
      </c>
      <c r="AX142" s="1214" t="b">
        <f t="shared" si="59"/>
        <v>1</v>
      </c>
      <c r="AY142" s="1214" t="b">
        <f t="shared" si="60"/>
        <v>1</v>
      </c>
    </row>
    <row r="143" spans="1:51" s="1168" customFormat="1" ht="17.25" customHeight="1">
      <c r="A143" s="1747"/>
      <c r="B143" s="1689" t="s">
        <v>71</v>
      </c>
      <c r="C143" s="281"/>
      <c r="D143" s="77" t="s">
        <v>241</v>
      </c>
      <c r="E143" s="77"/>
      <c r="F143" s="1696"/>
      <c r="G143" s="2417">
        <v>2</v>
      </c>
      <c r="H143" s="1711">
        <f t="shared" si="52"/>
        <v>60</v>
      </c>
      <c r="I143" s="1705">
        <f>J143+K143+L143</f>
        <v>45</v>
      </c>
      <c r="J143" s="109">
        <v>27</v>
      </c>
      <c r="K143" s="110">
        <v>18</v>
      </c>
      <c r="L143" s="110"/>
      <c r="M143" s="316">
        <f>H143-I143</f>
        <v>15</v>
      </c>
      <c r="N143" s="281"/>
      <c r="O143" s="75"/>
      <c r="P143" s="764"/>
      <c r="Q143" s="765"/>
      <c r="R143" s="405">
        <v>5</v>
      </c>
      <c r="S143" s="405"/>
      <c r="T143" s="1187"/>
      <c r="U143" s="1187"/>
      <c r="V143" s="1187"/>
      <c r="W143" s="1187"/>
      <c r="X143" s="1187"/>
      <c r="Y143" s="1187"/>
      <c r="AA143" s="1188">
        <f>G138+G108+G143+G146+G109+G112</f>
        <v>24</v>
      </c>
      <c r="AM143" s="1214">
        <f t="shared" si="53"/>
      </c>
      <c r="AN143" s="1214">
        <f aca="true" t="shared" si="61" ref="AN143:AP149">IF(O138&lt;&gt;0,"так","")</f>
      </c>
      <c r="AO143" s="1214">
        <f t="shared" si="61"/>
      </c>
      <c r="AP143" s="1214">
        <f t="shared" si="61"/>
      </c>
      <c r="AQ143" s="1214" t="s">
        <v>257</v>
      </c>
      <c r="AR143" s="1214" t="s">
        <v>257</v>
      </c>
      <c r="AS143" s="906"/>
      <c r="AT143" s="1214" t="b">
        <f t="shared" si="55"/>
        <v>1</v>
      </c>
      <c r="AU143" s="1214" t="b">
        <f t="shared" si="56"/>
        <v>1</v>
      </c>
      <c r="AV143" s="1214" t="b">
        <f t="shared" si="57"/>
        <v>1</v>
      </c>
      <c r="AW143" s="1214" t="b">
        <f t="shared" si="58"/>
        <v>1</v>
      </c>
      <c r="AX143" s="1214" t="b">
        <f t="shared" si="59"/>
        <v>1</v>
      </c>
      <c r="AY143" s="1214" t="b">
        <f t="shared" si="60"/>
        <v>1</v>
      </c>
    </row>
    <row r="144" spans="1:51" s="1443" customFormat="1" ht="18" customHeight="1">
      <c r="A144" s="1676" t="s">
        <v>284</v>
      </c>
      <c r="B144" s="1751" t="s">
        <v>297</v>
      </c>
      <c r="C144" s="307"/>
      <c r="D144" s="76"/>
      <c r="E144" s="76"/>
      <c r="F144" s="1757"/>
      <c r="G144" s="1759">
        <f>G145+G146</f>
        <v>14.5</v>
      </c>
      <c r="H144" s="1709">
        <f t="shared" si="52"/>
        <v>435</v>
      </c>
      <c r="I144" s="1704"/>
      <c r="J144" s="115"/>
      <c r="K144" s="116"/>
      <c r="L144" s="116"/>
      <c r="M144" s="317"/>
      <c r="N144" s="307"/>
      <c r="O144" s="300"/>
      <c r="P144" s="365"/>
      <c r="Q144" s="371"/>
      <c r="R144" s="372"/>
      <c r="S144" s="372"/>
      <c r="T144" s="1476"/>
      <c r="U144" s="1476"/>
      <c r="V144" s="1476"/>
      <c r="W144" s="1476"/>
      <c r="X144" s="1476"/>
      <c r="Y144" s="1476"/>
      <c r="AA144" s="1477">
        <f>G110</f>
        <v>3.5</v>
      </c>
      <c r="AM144" s="1221">
        <f t="shared" si="53"/>
      </c>
      <c r="AN144" s="1221">
        <f t="shared" si="61"/>
      </c>
      <c r="AO144" s="1221">
        <f t="shared" si="61"/>
      </c>
      <c r="AP144" s="1221">
        <f t="shared" si="61"/>
      </c>
      <c r="AQ144" s="1221" t="str">
        <f>IF(R139&lt;&gt;0,"так","")</f>
        <v>так</v>
      </c>
      <c r="AR144" s="1221">
        <f>IF(S139&lt;&gt;0,"так","")</f>
      </c>
      <c r="AS144" s="28"/>
      <c r="AT144" s="1214" t="b">
        <f t="shared" si="55"/>
        <v>1</v>
      </c>
      <c r="AU144" s="1214" t="b">
        <f t="shared" si="56"/>
        <v>1</v>
      </c>
      <c r="AV144" s="1214" t="b">
        <f t="shared" si="57"/>
        <v>1</v>
      </c>
      <c r="AW144" s="1214" t="b">
        <f t="shared" si="58"/>
        <v>1</v>
      </c>
      <c r="AX144" s="1214" t="b">
        <f t="shared" si="59"/>
        <v>0</v>
      </c>
      <c r="AY144" s="1214" t="b">
        <f t="shared" si="60"/>
        <v>1</v>
      </c>
    </row>
    <row r="145" spans="1:51" s="1443" customFormat="1" ht="18" customHeight="1">
      <c r="A145" s="1676"/>
      <c r="B145" s="1751" t="s">
        <v>328</v>
      </c>
      <c r="C145" s="307"/>
      <c r="D145" s="76"/>
      <c r="E145" s="76"/>
      <c r="F145" s="1757"/>
      <c r="G145" s="1759">
        <v>5</v>
      </c>
      <c r="H145" s="1709">
        <f t="shared" si="52"/>
        <v>150</v>
      </c>
      <c r="I145" s="1704"/>
      <c r="J145" s="115"/>
      <c r="K145" s="116"/>
      <c r="L145" s="116"/>
      <c r="M145" s="317"/>
      <c r="N145" s="307"/>
      <c r="O145" s="300"/>
      <c r="P145" s="365"/>
      <c r="Q145" s="371"/>
      <c r="R145" s="372"/>
      <c r="S145" s="372"/>
      <c r="T145" s="1476"/>
      <c r="U145" s="1476"/>
      <c r="V145" s="1476"/>
      <c r="W145" s="1476"/>
      <c r="X145" s="1476"/>
      <c r="Y145" s="1476"/>
      <c r="AA145" s="1477">
        <f>G138+G108+G143+G146+G111+G112</f>
        <v>20.5</v>
      </c>
      <c r="AM145" s="1221">
        <f t="shared" si="53"/>
      </c>
      <c r="AN145" s="1221">
        <f t="shared" si="61"/>
      </c>
      <c r="AO145" s="1221">
        <f t="shared" si="61"/>
      </c>
      <c r="AP145" s="1221">
        <f t="shared" si="61"/>
      </c>
      <c r="AQ145" s="1221">
        <f>IF(R140&lt;&gt;0,"так","")</f>
      </c>
      <c r="AR145" s="1221" t="str">
        <f>IF(S140&lt;&gt;0,"так","")</f>
        <v>так</v>
      </c>
      <c r="AS145" s="28"/>
      <c r="AT145" s="1214" t="b">
        <f t="shared" si="55"/>
        <v>1</v>
      </c>
      <c r="AU145" s="1214" t="b">
        <f t="shared" si="56"/>
        <v>1</v>
      </c>
      <c r="AV145" s="1214" t="b">
        <f t="shared" si="57"/>
        <v>1</v>
      </c>
      <c r="AW145" s="1214" t="b">
        <f t="shared" si="58"/>
        <v>1</v>
      </c>
      <c r="AX145" s="1214" t="b">
        <f t="shared" si="59"/>
        <v>1</v>
      </c>
      <c r="AY145" s="1214" t="b">
        <f t="shared" si="60"/>
        <v>0</v>
      </c>
    </row>
    <row r="146" spans="1:51" s="1443" customFormat="1" ht="20.25" customHeight="1">
      <c r="A146" s="1676"/>
      <c r="B146" s="1685" t="s">
        <v>90</v>
      </c>
      <c r="C146" s="1680"/>
      <c r="D146" s="117"/>
      <c r="E146" s="117"/>
      <c r="F146" s="1695"/>
      <c r="G146" s="1760">
        <f>G147+G148+G149</f>
        <v>9.5</v>
      </c>
      <c r="H146" s="1711">
        <f t="shared" si="52"/>
        <v>285</v>
      </c>
      <c r="I146" s="1705">
        <f>J146+K146+L146</f>
        <v>117</v>
      </c>
      <c r="J146" s="109">
        <f>J147+J148+J149</f>
        <v>51</v>
      </c>
      <c r="K146" s="110">
        <f>K147+K148+K149</f>
        <v>33</v>
      </c>
      <c r="L146" s="110">
        <f>L147+L148+L149</f>
        <v>33</v>
      </c>
      <c r="M146" s="316">
        <f aca="true" t="shared" si="62" ref="M146:M155">H146-I146</f>
        <v>168</v>
      </c>
      <c r="N146" s="325"/>
      <c r="O146" s="66"/>
      <c r="P146" s="403"/>
      <c r="Q146" s="404"/>
      <c r="R146" s="1455"/>
      <c r="S146" s="1455"/>
      <c r="T146" s="1479"/>
      <c r="U146" s="1480"/>
      <c r="V146" s="1481"/>
      <c r="W146" s="1479"/>
      <c r="X146" s="1480"/>
      <c r="Y146" s="1481"/>
      <c r="AA146" s="1477"/>
      <c r="AM146" s="1221">
        <f t="shared" si="53"/>
      </c>
      <c r="AN146" s="1221">
        <f t="shared" si="61"/>
      </c>
      <c r="AO146" s="1221">
        <f t="shared" si="61"/>
      </c>
      <c r="AP146" s="1221">
        <f t="shared" si="61"/>
      </c>
      <c r="AQ146" s="1221" t="s">
        <v>257</v>
      </c>
      <c r="AR146" s="1221">
        <f>IF(S141&lt;&gt;0,"так","")</f>
      </c>
      <c r="AS146" s="28"/>
      <c r="AT146" s="1214" t="b">
        <f t="shared" si="55"/>
        <v>1</v>
      </c>
      <c r="AU146" s="1214" t="b">
        <f t="shared" si="56"/>
        <v>1</v>
      </c>
      <c r="AV146" s="1214" t="b">
        <f t="shared" si="57"/>
        <v>1</v>
      </c>
      <c r="AW146" s="1214" t="b">
        <f t="shared" si="58"/>
        <v>1</v>
      </c>
      <c r="AX146" s="1214" t="b">
        <f t="shared" si="59"/>
        <v>1</v>
      </c>
      <c r="AY146" s="1214" t="b">
        <f t="shared" si="60"/>
        <v>1</v>
      </c>
    </row>
    <row r="147" spans="1:51" s="1443" customFormat="1" ht="15.75">
      <c r="A147" s="1676"/>
      <c r="B147" s="1687" t="s">
        <v>71</v>
      </c>
      <c r="C147" s="1680"/>
      <c r="D147" s="117" t="s">
        <v>240</v>
      </c>
      <c r="E147" s="117"/>
      <c r="F147" s="1695"/>
      <c r="G147" s="1759">
        <v>5.5</v>
      </c>
      <c r="H147" s="1709">
        <f t="shared" si="52"/>
        <v>165</v>
      </c>
      <c r="I147" s="1704">
        <f>J147+K147+L147</f>
        <v>72</v>
      </c>
      <c r="J147" s="115">
        <v>36</v>
      </c>
      <c r="K147" s="116">
        <v>18</v>
      </c>
      <c r="L147" s="116">
        <v>18</v>
      </c>
      <c r="M147" s="317">
        <f t="shared" si="62"/>
        <v>93</v>
      </c>
      <c r="N147" s="111"/>
      <c r="O147" s="1437"/>
      <c r="P147" s="2525">
        <v>8</v>
      </c>
      <c r="Q147" s="402"/>
      <c r="R147" s="372"/>
      <c r="S147" s="372"/>
      <c r="T147" s="1479"/>
      <c r="U147" s="1480"/>
      <c r="V147" s="1481"/>
      <c r="W147" s="1479"/>
      <c r="X147" s="1480"/>
      <c r="Y147" s="1481"/>
      <c r="AA147" s="1477"/>
      <c r="AM147" s="1221">
        <f t="shared" si="53"/>
      </c>
      <c r="AN147" s="1221">
        <f t="shared" si="61"/>
      </c>
      <c r="AO147" s="1221">
        <f t="shared" si="61"/>
      </c>
      <c r="AP147" s="1221">
        <f t="shared" si="61"/>
      </c>
      <c r="AQ147" s="1221">
        <f>IF(R142&lt;&gt;0,"так","")</f>
      </c>
      <c r="AR147" s="1221">
        <f>IF(S142&lt;&gt;0,"так","")</f>
      </c>
      <c r="AS147" s="28"/>
      <c r="AT147" s="1214" t="b">
        <f t="shared" si="55"/>
        <v>1</v>
      </c>
      <c r="AU147" s="1214" t="b">
        <f t="shared" si="56"/>
        <v>1</v>
      </c>
      <c r="AV147" s="1214" t="b">
        <f t="shared" si="57"/>
        <v>1</v>
      </c>
      <c r="AW147" s="1214" t="b">
        <f t="shared" si="58"/>
        <v>1</v>
      </c>
      <c r="AX147" s="1214" t="b">
        <f t="shared" si="59"/>
        <v>1</v>
      </c>
      <c r="AY147" s="1214" t="b">
        <f t="shared" si="60"/>
        <v>1</v>
      </c>
    </row>
    <row r="148" spans="1:51" s="1451" customFormat="1" ht="15.75">
      <c r="A148" s="1676"/>
      <c r="B148" s="1687" t="s">
        <v>90</v>
      </c>
      <c r="C148" s="1680">
        <v>3</v>
      </c>
      <c r="D148" s="117"/>
      <c r="E148" s="117"/>
      <c r="F148" s="1695"/>
      <c r="G148" s="1759">
        <v>2.5</v>
      </c>
      <c r="H148" s="1709">
        <f t="shared" si="52"/>
        <v>75</v>
      </c>
      <c r="I148" s="1704">
        <f>J148+K148+L148</f>
        <v>30</v>
      </c>
      <c r="J148" s="115">
        <v>15</v>
      </c>
      <c r="K148" s="116">
        <v>15</v>
      </c>
      <c r="L148" s="116"/>
      <c r="M148" s="317">
        <f t="shared" si="62"/>
        <v>45</v>
      </c>
      <c r="N148" s="111"/>
      <c r="O148" s="1437"/>
      <c r="P148" s="401"/>
      <c r="Q148" s="2526">
        <v>2</v>
      </c>
      <c r="R148" s="372"/>
      <c r="S148" s="372"/>
      <c r="T148" s="1482"/>
      <c r="U148" s="1483"/>
      <c r="V148" s="1484"/>
      <c r="W148" s="1482"/>
      <c r="X148" s="1483"/>
      <c r="Y148" s="1484"/>
      <c r="AA148" s="1443"/>
      <c r="AM148" s="1221">
        <f t="shared" si="53"/>
      </c>
      <c r="AN148" s="1221">
        <f t="shared" si="61"/>
      </c>
      <c r="AO148" s="1221">
        <f t="shared" si="61"/>
      </c>
      <c r="AP148" s="1221">
        <f t="shared" si="61"/>
      </c>
      <c r="AQ148" s="1221" t="str">
        <f>IF(R143&lt;&gt;0,"так","")</f>
        <v>так</v>
      </c>
      <c r="AR148" s="1221">
        <f>IF(S143&lt;&gt;0,"так","")</f>
      </c>
      <c r="AS148" s="185"/>
      <c r="AT148" s="1214" t="b">
        <f t="shared" si="55"/>
        <v>1</v>
      </c>
      <c r="AU148" s="1214" t="b">
        <f t="shared" si="56"/>
        <v>1</v>
      </c>
      <c r="AV148" s="1214" t="b">
        <f t="shared" si="57"/>
        <v>1</v>
      </c>
      <c r="AW148" s="1214" t="b">
        <f t="shared" si="58"/>
        <v>1</v>
      </c>
      <c r="AX148" s="1214" t="b">
        <f t="shared" si="59"/>
        <v>0</v>
      </c>
      <c r="AY148" s="1214" t="b">
        <f t="shared" si="60"/>
        <v>1</v>
      </c>
    </row>
    <row r="149" spans="1:51" s="1443" customFormat="1" ht="18" customHeight="1">
      <c r="A149" s="1676"/>
      <c r="B149" s="1687" t="s">
        <v>298</v>
      </c>
      <c r="C149" s="1680"/>
      <c r="D149" s="117"/>
      <c r="E149" s="117" t="s">
        <v>61</v>
      </c>
      <c r="F149" s="1695"/>
      <c r="G149" s="1759">
        <v>1.5</v>
      </c>
      <c r="H149" s="1709">
        <f t="shared" si="52"/>
        <v>45</v>
      </c>
      <c r="I149" s="1704">
        <v>15</v>
      </c>
      <c r="J149" s="115"/>
      <c r="K149" s="116"/>
      <c r="L149" s="116">
        <v>15</v>
      </c>
      <c r="M149" s="317">
        <f t="shared" si="62"/>
        <v>30</v>
      </c>
      <c r="N149" s="111"/>
      <c r="O149" s="1437"/>
      <c r="P149" s="401"/>
      <c r="Q149" s="2526">
        <v>1</v>
      </c>
      <c r="R149" s="372"/>
      <c r="S149" s="372"/>
      <c r="T149" s="1476"/>
      <c r="U149" s="1476"/>
      <c r="V149" s="1476"/>
      <c r="W149" s="1476"/>
      <c r="X149" s="1476"/>
      <c r="Y149" s="1476"/>
      <c r="AA149" s="1443" t="s">
        <v>50</v>
      </c>
      <c r="AM149" s="1221">
        <f t="shared" si="53"/>
      </c>
      <c r="AN149" s="1221">
        <f t="shared" si="61"/>
      </c>
      <c r="AO149" s="1221">
        <f t="shared" si="61"/>
      </c>
      <c r="AP149" s="1221">
        <f t="shared" si="61"/>
      </c>
      <c r="AQ149" s="1221">
        <f>IF(R144&lt;&gt;0,"так","")</f>
      </c>
      <c r="AR149" s="1221">
        <f>IF(S144&lt;&gt;0,"так","")</f>
      </c>
      <c r="AS149" s="28"/>
      <c r="AT149" s="1214" t="b">
        <f t="shared" si="55"/>
        <v>1</v>
      </c>
      <c r="AU149" s="1214" t="b">
        <f t="shared" si="56"/>
        <v>1</v>
      </c>
      <c r="AV149" s="1214" t="b">
        <f t="shared" si="57"/>
        <v>1</v>
      </c>
      <c r="AW149" s="1214" t="b">
        <f t="shared" si="58"/>
        <v>1</v>
      </c>
      <c r="AX149" s="1214" t="b">
        <f t="shared" si="59"/>
        <v>1</v>
      </c>
      <c r="AY149" s="1214" t="b">
        <f t="shared" si="60"/>
        <v>1</v>
      </c>
    </row>
    <row r="150" spans="1:51" s="1443" customFormat="1" ht="18" customHeight="1">
      <c r="A150" s="2460" t="s">
        <v>285</v>
      </c>
      <c r="B150" s="2461" t="s">
        <v>320</v>
      </c>
      <c r="C150" s="2291"/>
      <c r="D150" s="107"/>
      <c r="E150" s="107"/>
      <c r="F150" s="2459"/>
      <c r="G150" s="1759">
        <v>5</v>
      </c>
      <c r="H150" s="2426">
        <f t="shared" si="52"/>
        <v>150</v>
      </c>
      <c r="I150" s="2467"/>
      <c r="J150" s="115"/>
      <c r="K150" s="101"/>
      <c r="L150" s="101"/>
      <c r="M150" s="426"/>
      <c r="N150" s="312"/>
      <c r="O150" s="612"/>
      <c r="P150" s="692"/>
      <c r="Q150" s="693"/>
      <c r="R150" s="2431"/>
      <c r="S150" s="2431"/>
      <c r="T150" s="1476"/>
      <c r="U150" s="1476"/>
      <c r="V150" s="1476"/>
      <c r="W150" s="1476"/>
      <c r="X150" s="1476"/>
      <c r="Y150" s="1476"/>
      <c r="AM150" s="1221"/>
      <c r="AN150" s="1221"/>
      <c r="AO150" s="1221"/>
      <c r="AP150" s="1221"/>
      <c r="AQ150" s="1221"/>
      <c r="AR150" s="1221"/>
      <c r="AS150" s="28"/>
      <c r="AT150" s="1214"/>
      <c r="AU150" s="1214"/>
      <c r="AV150" s="1214"/>
      <c r="AW150" s="1214"/>
      <c r="AX150" s="1214"/>
      <c r="AY150" s="1214"/>
    </row>
    <row r="151" spans="1:51" s="1443" customFormat="1" ht="18" customHeight="1">
      <c r="A151" s="2458"/>
      <c r="B151" s="2462" t="s">
        <v>328</v>
      </c>
      <c r="C151" s="2291"/>
      <c r="D151" s="107"/>
      <c r="E151" s="107"/>
      <c r="F151" s="2459"/>
      <c r="G151" s="2465">
        <v>3</v>
      </c>
      <c r="H151" s="2426">
        <f t="shared" si="52"/>
        <v>90</v>
      </c>
      <c r="I151" s="2468"/>
      <c r="J151" s="102"/>
      <c r="K151" s="101"/>
      <c r="L151" s="101"/>
      <c r="M151" s="426"/>
      <c r="N151" s="312"/>
      <c r="O151" s="612"/>
      <c r="P151" s="692"/>
      <c r="Q151" s="693"/>
      <c r="R151" s="2431"/>
      <c r="S151" s="2431"/>
      <c r="T151" s="1476"/>
      <c r="U151" s="1476"/>
      <c r="V151" s="1476"/>
      <c r="W151" s="1476"/>
      <c r="X151" s="1476"/>
      <c r="Y151" s="1476"/>
      <c r="AM151" s="1221"/>
      <c r="AN151" s="1221"/>
      <c r="AO151" s="1221"/>
      <c r="AP151" s="1221"/>
      <c r="AQ151" s="1221"/>
      <c r="AR151" s="1221"/>
      <c r="AS151" s="28"/>
      <c r="AT151" s="1214"/>
      <c r="AU151" s="1214"/>
      <c r="AV151" s="1214"/>
      <c r="AW151" s="1214"/>
      <c r="AX151" s="1214"/>
      <c r="AY151" s="1214"/>
    </row>
    <row r="152" spans="1:51" s="1443" customFormat="1" ht="18" customHeight="1">
      <c r="A152" s="2390"/>
      <c r="B152" s="2463" t="s">
        <v>71</v>
      </c>
      <c r="C152" s="306" t="s">
        <v>242</v>
      </c>
      <c r="D152" s="424"/>
      <c r="E152" s="424"/>
      <c r="F152" s="2464"/>
      <c r="G152" s="2466">
        <v>2</v>
      </c>
      <c r="H152" s="306">
        <f t="shared" si="52"/>
        <v>60</v>
      </c>
      <c r="I152" s="869">
        <f>J152+K152+L152</f>
        <v>32</v>
      </c>
      <c r="J152" s="869">
        <v>16</v>
      </c>
      <c r="K152" s="870">
        <v>16</v>
      </c>
      <c r="L152" s="870"/>
      <c r="M152" s="690">
        <f t="shared" si="62"/>
        <v>28</v>
      </c>
      <c r="N152" s="306"/>
      <c r="O152" s="691"/>
      <c r="P152" s="692"/>
      <c r="Q152" s="693"/>
      <c r="R152" s="433"/>
      <c r="S152" s="433">
        <v>4</v>
      </c>
      <c r="T152" s="1476"/>
      <c r="U152" s="1476"/>
      <c r="V152" s="1476"/>
      <c r="W152" s="1476"/>
      <c r="X152" s="1476"/>
      <c r="Y152" s="1476"/>
      <c r="AA152" s="1477"/>
      <c r="AM152" s="1221">
        <f aca="true" t="shared" si="63" ref="AM152:AR152">IF(N145&lt;&gt;0,"так","")</f>
      </c>
      <c r="AN152" s="1221">
        <f t="shared" si="63"/>
      </c>
      <c r="AO152" s="1221">
        <f t="shared" si="63"/>
      </c>
      <c r="AP152" s="1221">
        <f t="shared" si="63"/>
      </c>
      <c r="AQ152" s="1221">
        <f t="shared" si="63"/>
      </c>
      <c r="AR152" s="1221">
        <f t="shared" si="63"/>
      </c>
      <c r="AS152" s="28"/>
      <c r="AT152" s="1214" t="b">
        <f aca="true" t="shared" si="64" ref="AT152:AY152">ISBLANK(N145)</f>
        <v>1</v>
      </c>
      <c r="AU152" s="1214" t="b">
        <f t="shared" si="64"/>
        <v>1</v>
      </c>
      <c r="AV152" s="1214" t="b">
        <f t="shared" si="64"/>
        <v>1</v>
      </c>
      <c r="AW152" s="1214" t="b">
        <f t="shared" si="64"/>
        <v>1</v>
      </c>
      <c r="AX152" s="1214" t="b">
        <f t="shared" si="64"/>
        <v>1</v>
      </c>
      <c r="AY152" s="1214" t="b">
        <f t="shared" si="64"/>
        <v>1</v>
      </c>
    </row>
    <row r="153" spans="1:51" s="1443" customFormat="1" ht="22.5" customHeight="1">
      <c r="A153" s="2391" t="s">
        <v>39</v>
      </c>
      <c r="B153" s="2327" t="s">
        <v>208</v>
      </c>
      <c r="C153" s="634"/>
      <c r="D153" s="629" t="s">
        <v>241</v>
      </c>
      <c r="E153" s="629"/>
      <c r="F153" s="629"/>
      <c r="G153" s="2421">
        <v>3</v>
      </c>
      <c r="H153" s="2329">
        <f t="shared" si="52"/>
        <v>90</v>
      </c>
      <c r="I153" s="631">
        <f>J153+K153+L153</f>
        <v>27</v>
      </c>
      <c r="J153" s="631">
        <v>18</v>
      </c>
      <c r="K153" s="632">
        <v>9</v>
      </c>
      <c r="L153" s="632"/>
      <c r="M153" s="633">
        <f t="shared" si="62"/>
        <v>63</v>
      </c>
      <c r="N153" s="634"/>
      <c r="O153" s="629"/>
      <c r="P153" s="347"/>
      <c r="Q153" s="636"/>
      <c r="R153" s="629">
        <v>3</v>
      </c>
      <c r="S153" s="28"/>
      <c r="T153" s="1476"/>
      <c r="U153" s="1476"/>
      <c r="V153" s="1476"/>
      <c r="W153" s="1476"/>
      <c r="X153" s="1476"/>
      <c r="Y153" s="1476"/>
      <c r="AA153" s="1477"/>
      <c r="AM153" s="1221">
        <f aca="true" t="shared" si="65" ref="AM153:AR154">IF(N148&lt;&gt;0,"так","")</f>
      </c>
      <c r="AN153" s="1221">
        <f t="shared" si="65"/>
      </c>
      <c r="AO153" s="1221">
        <f t="shared" si="65"/>
      </c>
      <c r="AP153" s="1221" t="str">
        <f t="shared" si="65"/>
        <v>так</v>
      </c>
      <c r="AQ153" s="1221">
        <f t="shared" si="65"/>
      </c>
      <c r="AR153" s="1221">
        <f t="shared" si="65"/>
      </c>
      <c r="AS153" s="28"/>
      <c r="AT153" s="1214" t="b">
        <f aca="true" t="shared" si="66" ref="AT153:AY154">ISBLANK(N148)</f>
        <v>1</v>
      </c>
      <c r="AU153" s="1214" t="b">
        <f t="shared" si="66"/>
        <v>1</v>
      </c>
      <c r="AV153" s="1214" t="b">
        <f t="shared" si="66"/>
        <v>1</v>
      </c>
      <c r="AW153" s="1214" t="b">
        <f t="shared" si="66"/>
        <v>0</v>
      </c>
      <c r="AX153" s="1214" t="b">
        <f t="shared" si="66"/>
        <v>1</v>
      </c>
      <c r="AY153" s="1214" t="b">
        <f t="shared" si="66"/>
        <v>1</v>
      </c>
    </row>
    <row r="154" spans="1:51" s="1443" customFormat="1" ht="31.5" customHeight="1">
      <c r="A154" s="1798" t="s">
        <v>286</v>
      </c>
      <c r="B154" s="1799" t="s">
        <v>209</v>
      </c>
      <c r="C154" s="307"/>
      <c r="D154" s="76">
        <v>3</v>
      </c>
      <c r="E154" s="76"/>
      <c r="F154" s="139"/>
      <c r="G154" s="2420">
        <v>3</v>
      </c>
      <c r="H154" s="281">
        <f t="shared" si="52"/>
        <v>90</v>
      </c>
      <c r="I154" s="109">
        <v>30</v>
      </c>
      <c r="J154" s="109">
        <v>15</v>
      </c>
      <c r="K154" s="110">
        <v>15</v>
      </c>
      <c r="L154" s="110"/>
      <c r="M154" s="316">
        <f t="shared" si="62"/>
        <v>60</v>
      </c>
      <c r="N154" s="281"/>
      <c r="O154" s="300"/>
      <c r="P154" s="365"/>
      <c r="Q154" s="2526">
        <v>2</v>
      </c>
      <c r="R154" s="372"/>
      <c r="S154" s="372"/>
      <c r="T154" s="1476"/>
      <c r="U154" s="1476"/>
      <c r="V154" s="1476"/>
      <c r="W154" s="1476"/>
      <c r="X154" s="1476"/>
      <c r="Y154" s="1476"/>
      <c r="AA154" s="1443" t="s">
        <v>49</v>
      </c>
      <c r="AB154" s="1442">
        <f>G147</f>
        <v>5.5</v>
      </c>
      <c r="AM154" s="1221">
        <f t="shared" si="65"/>
      </c>
      <c r="AN154" s="1221">
        <f t="shared" si="65"/>
      </c>
      <c r="AO154" s="1221">
        <f t="shared" si="65"/>
      </c>
      <c r="AP154" s="1221" t="str">
        <f t="shared" si="65"/>
        <v>так</v>
      </c>
      <c r="AQ154" s="1221">
        <f t="shared" si="65"/>
      </c>
      <c r="AR154" s="1221">
        <f t="shared" si="65"/>
      </c>
      <c r="AS154" s="28"/>
      <c r="AT154" s="1214" t="b">
        <f t="shared" si="66"/>
        <v>1</v>
      </c>
      <c r="AU154" s="1214" t="b">
        <f t="shared" si="66"/>
        <v>1</v>
      </c>
      <c r="AV154" s="1214" t="b">
        <f t="shared" si="66"/>
        <v>1</v>
      </c>
      <c r="AW154" s="1214" t="b">
        <f t="shared" si="66"/>
        <v>0</v>
      </c>
      <c r="AX154" s="1214" t="b">
        <f t="shared" si="66"/>
        <v>1</v>
      </c>
      <c r="AY154" s="1214" t="b">
        <f t="shared" si="66"/>
        <v>1</v>
      </c>
    </row>
    <row r="155" spans="1:52" s="1189" customFormat="1" ht="15.75">
      <c r="A155" s="1798" t="s">
        <v>287</v>
      </c>
      <c r="B155" s="1799" t="s">
        <v>319</v>
      </c>
      <c r="C155" s="826"/>
      <c r="D155" s="642" t="s">
        <v>241</v>
      </c>
      <c r="E155" s="642"/>
      <c r="F155" s="451"/>
      <c r="G155" s="2421">
        <v>3</v>
      </c>
      <c r="H155" s="822">
        <f t="shared" si="52"/>
        <v>90</v>
      </c>
      <c r="I155" s="631">
        <f>J155+K155+L155</f>
        <v>27</v>
      </c>
      <c r="J155" s="631">
        <v>18</v>
      </c>
      <c r="K155" s="632">
        <v>9</v>
      </c>
      <c r="L155" s="632"/>
      <c r="M155" s="633">
        <f t="shared" si="62"/>
        <v>63</v>
      </c>
      <c r="N155" s="822"/>
      <c r="O155" s="1493"/>
      <c r="P155" s="1494"/>
      <c r="Q155" s="1495"/>
      <c r="R155" s="1474">
        <v>3</v>
      </c>
      <c r="S155" s="372"/>
      <c r="AA155" s="1190"/>
      <c r="AM155" s="1214">
        <f>IF(N152&lt;&gt;0,"так","")</f>
      </c>
      <c r="AN155" s="1214">
        <f>IF(O152&lt;&gt;0,"так","")</f>
      </c>
      <c r="AO155" s="1214">
        <f>IF(P152&lt;&gt;0,"так","")</f>
      </c>
      <c r="AP155" s="1219"/>
      <c r="AQ155" s="1219"/>
      <c r="AR155" s="1219"/>
      <c r="AS155" s="906"/>
      <c r="AT155" s="1863">
        <f aca="true" t="shared" si="67" ref="AT155:AY155">SUMIF(AT120:AT138,FALSE,$G115:$G135)</f>
        <v>4</v>
      </c>
      <c r="AU155" s="1863">
        <f t="shared" si="67"/>
        <v>4</v>
      </c>
      <c r="AV155" s="1863">
        <f t="shared" si="67"/>
        <v>6</v>
      </c>
      <c r="AW155" s="1863">
        <f t="shared" si="67"/>
        <v>27.5</v>
      </c>
      <c r="AX155" s="1863">
        <f t="shared" si="67"/>
        <v>17</v>
      </c>
      <c r="AY155" s="1863">
        <f t="shared" si="67"/>
        <v>9</v>
      </c>
      <c r="AZ155" s="936">
        <f>SUM(AT155:AY155)</f>
        <v>67.5</v>
      </c>
    </row>
    <row r="156" spans="1:51" s="906" customFormat="1" ht="15.75">
      <c r="A156" s="1798" t="s">
        <v>288</v>
      </c>
      <c r="B156" s="1799" t="s">
        <v>211</v>
      </c>
      <c r="C156" s="307"/>
      <c r="D156" s="68"/>
      <c r="E156" s="68"/>
      <c r="F156" s="139"/>
      <c r="G156" s="1820">
        <v>9</v>
      </c>
      <c r="H156" s="307">
        <f t="shared" si="52"/>
        <v>270</v>
      </c>
      <c r="I156" s="115"/>
      <c r="J156" s="115"/>
      <c r="K156" s="116"/>
      <c r="L156" s="116"/>
      <c r="M156" s="317"/>
      <c r="N156" s="307"/>
      <c r="O156" s="1157"/>
      <c r="P156" s="365"/>
      <c r="Q156" s="371"/>
      <c r="R156" s="372"/>
      <c r="S156" s="372"/>
      <c r="T156" s="1055"/>
      <c r="U156" s="1055"/>
      <c r="V156" s="1055"/>
      <c r="W156" s="1055"/>
      <c r="X156" s="1055"/>
      <c r="Y156" s="1055"/>
      <c r="AA156" s="1114"/>
      <c r="AM156" s="1214" t="e">
        <f>IF(#REF!&lt;&gt;0,"так","")</f>
        <v>#REF!</v>
      </c>
      <c r="AN156" s="1214" t="e">
        <f>IF(#REF!&lt;&gt;0,"так","")</f>
        <v>#REF!</v>
      </c>
      <c r="AO156" s="1214" t="e">
        <f>IF(#REF!&lt;&gt;0,"так","")</f>
        <v>#REF!</v>
      </c>
      <c r="AP156" s="1214"/>
      <c r="AQ156" s="1214"/>
      <c r="AR156" s="1214"/>
      <c r="AT156" s="1214"/>
      <c r="AU156" s="1214"/>
      <c r="AV156" s="1214"/>
      <c r="AW156" s="1214"/>
      <c r="AX156" s="1214"/>
      <c r="AY156" s="1214"/>
    </row>
    <row r="157" spans="1:51" s="906" customFormat="1" ht="15.75">
      <c r="A157" s="1798"/>
      <c r="B157" s="1799" t="s">
        <v>328</v>
      </c>
      <c r="C157" s="307"/>
      <c r="D157" s="68"/>
      <c r="E157" s="68"/>
      <c r="F157" s="139"/>
      <c r="G157" s="1820">
        <v>5</v>
      </c>
      <c r="H157" s="307">
        <f t="shared" si="52"/>
        <v>150</v>
      </c>
      <c r="I157" s="115"/>
      <c r="J157" s="115"/>
      <c r="K157" s="116"/>
      <c r="L157" s="116"/>
      <c r="M157" s="317"/>
      <c r="N157" s="307"/>
      <c r="O157" s="1157"/>
      <c r="P157" s="365"/>
      <c r="Q157" s="371"/>
      <c r="R157" s="372"/>
      <c r="S157" s="372"/>
      <c r="T157" s="1055"/>
      <c r="U157" s="1055"/>
      <c r="V157" s="1055"/>
      <c r="W157" s="1055"/>
      <c r="X157" s="1055"/>
      <c r="Y157" s="1055"/>
      <c r="AA157" s="1114"/>
      <c r="AM157" s="1214" t="e">
        <f>IF(#REF!&lt;&gt;0,"так","")</f>
        <v>#REF!</v>
      </c>
      <c r="AN157" s="1214" t="e">
        <f>IF(#REF!&lt;&gt;0,"так","")</f>
        <v>#REF!</v>
      </c>
      <c r="AO157" s="1214" t="e">
        <f>IF(#REF!&lt;&gt;0,"так","")</f>
        <v>#REF!</v>
      </c>
      <c r="AP157" s="1214"/>
      <c r="AQ157" s="1214"/>
      <c r="AR157" s="1214"/>
      <c r="AT157" s="1214"/>
      <c r="AU157" s="1214"/>
      <c r="AV157" s="1214"/>
      <c r="AW157" s="1214"/>
      <c r="AX157" s="1214"/>
      <c r="AY157" s="1214"/>
    </row>
    <row r="158" spans="1:51" s="906" customFormat="1" ht="15.75">
      <c r="A158" s="1798"/>
      <c r="B158" s="1800" t="s">
        <v>71</v>
      </c>
      <c r="C158" s="307"/>
      <c r="D158" s="68"/>
      <c r="E158" s="68"/>
      <c r="F158" s="139"/>
      <c r="G158" s="616">
        <v>4</v>
      </c>
      <c r="H158" s="281">
        <f t="shared" si="52"/>
        <v>120</v>
      </c>
      <c r="I158" s="109">
        <v>77</v>
      </c>
      <c r="J158" s="109">
        <v>30</v>
      </c>
      <c r="K158" s="110">
        <v>30</v>
      </c>
      <c r="L158" s="110">
        <v>17</v>
      </c>
      <c r="M158" s="316">
        <f>H158-I158</f>
        <v>43</v>
      </c>
      <c r="N158" s="307"/>
      <c r="O158" s="300"/>
      <c r="P158" s="365"/>
      <c r="Q158" s="371"/>
      <c r="R158" s="372"/>
      <c r="S158" s="372"/>
      <c r="T158" s="1055"/>
      <c r="U158" s="1055"/>
      <c r="V158" s="1055"/>
      <c r="W158" s="1055"/>
      <c r="X158" s="1055"/>
      <c r="Y158" s="1055"/>
      <c r="AA158" s="1114">
        <f>G152+G153+G154+G155+G156</f>
        <v>20</v>
      </c>
      <c r="AI158" s="906" t="s">
        <v>249</v>
      </c>
      <c r="AM158" s="1214">
        <f t="shared" si="53"/>
      </c>
      <c r="AN158" s="1214">
        <f aca="true" t="shared" si="68" ref="AN158:AN167">IF(O153&lt;&gt;0,"так","")</f>
      </c>
      <c r="AO158" s="1214">
        <f aca="true" t="shared" si="69" ref="AO158:AO167">IF(P153&lt;&gt;0,"так","")</f>
      </c>
      <c r="AP158" s="1214"/>
      <c r="AQ158" s="1214"/>
      <c r="AR158" s="1214"/>
      <c r="AT158" s="1214"/>
      <c r="AU158" s="1214"/>
      <c r="AV158" s="1214"/>
      <c r="AW158" s="1214"/>
      <c r="AX158" s="1214"/>
      <c r="AY158" s="1214"/>
    </row>
    <row r="159" spans="1:51" s="906" customFormat="1" ht="15.75">
      <c r="A159" s="1798"/>
      <c r="B159" s="1799" t="s">
        <v>71</v>
      </c>
      <c r="C159" s="307">
        <v>3</v>
      </c>
      <c r="D159" s="68"/>
      <c r="E159" s="68"/>
      <c r="F159" s="139"/>
      <c r="G159" s="1820">
        <v>3</v>
      </c>
      <c r="H159" s="307">
        <f t="shared" si="52"/>
        <v>90</v>
      </c>
      <c r="I159" s="115">
        <v>60</v>
      </c>
      <c r="J159" s="115">
        <v>30</v>
      </c>
      <c r="K159" s="116">
        <v>30</v>
      </c>
      <c r="L159" s="116"/>
      <c r="M159" s="317">
        <f>H159-I159</f>
        <v>30</v>
      </c>
      <c r="N159" s="307"/>
      <c r="O159" s="300"/>
      <c r="P159" s="365"/>
      <c r="Q159" s="402">
        <v>4</v>
      </c>
      <c r="R159" s="372"/>
      <c r="S159" s="372"/>
      <c r="AA159" s="1114">
        <f>G157</f>
        <v>5</v>
      </c>
      <c r="AM159" s="1214">
        <f t="shared" si="53"/>
      </c>
      <c r="AN159" s="1214">
        <f t="shared" si="68"/>
      </c>
      <c r="AO159" s="1214">
        <f t="shared" si="69"/>
      </c>
      <c r="AP159" s="1214"/>
      <c r="AQ159" s="1214"/>
      <c r="AR159" s="1214"/>
      <c r="AT159" s="1214"/>
      <c r="AU159" s="1214"/>
      <c r="AV159" s="1214"/>
      <c r="AW159" s="1214"/>
      <c r="AX159" s="1214"/>
      <c r="AY159" s="1214"/>
    </row>
    <row r="160" spans="1:51" s="906" customFormat="1" ht="21.75" customHeight="1">
      <c r="A160" s="1798"/>
      <c r="B160" s="1799" t="s">
        <v>212</v>
      </c>
      <c r="C160" s="307"/>
      <c r="D160" s="68"/>
      <c r="E160" s="68"/>
      <c r="F160" s="139"/>
      <c r="G160" s="616">
        <v>1</v>
      </c>
      <c r="H160" s="307">
        <f t="shared" si="52"/>
        <v>30</v>
      </c>
      <c r="I160" s="115">
        <v>17</v>
      </c>
      <c r="J160" s="115"/>
      <c r="K160" s="116"/>
      <c r="L160" s="116">
        <v>17</v>
      </c>
      <c r="M160" s="317">
        <f>H160-I160</f>
        <v>13</v>
      </c>
      <c r="N160" s="307"/>
      <c r="O160" s="300"/>
      <c r="P160" s="365"/>
      <c r="Q160" s="371"/>
      <c r="R160" s="372"/>
      <c r="S160" s="372"/>
      <c r="T160" s="1119"/>
      <c r="U160" s="1119"/>
      <c r="V160" s="1119"/>
      <c r="W160" s="1119"/>
      <c r="X160" s="1119"/>
      <c r="Y160" s="1120"/>
      <c r="AA160" s="1114">
        <f>G152+G153+G154+G155+G158</f>
        <v>15</v>
      </c>
      <c r="AM160" s="1214">
        <f t="shared" si="53"/>
      </c>
      <c r="AN160" s="1214">
        <f t="shared" si="68"/>
      </c>
      <c r="AO160" s="1214">
        <f t="shared" si="69"/>
      </c>
      <c r="AP160" s="1214"/>
      <c r="AQ160" s="1214"/>
      <c r="AR160" s="1214"/>
      <c r="AT160" s="1214"/>
      <c r="AU160" s="1214"/>
      <c r="AV160" s="1214"/>
      <c r="AW160" s="1214"/>
      <c r="AX160" s="1214"/>
      <c r="AY160" s="1214"/>
    </row>
    <row r="161" spans="1:51" s="906" customFormat="1" ht="15.75">
      <c r="A161" s="1798"/>
      <c r="B161" s="1799" t="s">
        <v>212</v>
      </c>
      <c r="C161" s="307"/>
      <c r="D161" s="68"/>
      <c r="E161" s="68"/>
      <c r="F161" s="139"/>
      <c r="G161" s="1820">
        <v>0.5</v>
      </c>
      <c r="H161" s="307">
        <f t="shared" si="52"/>
        <v>15</v>
      </c>
      <c r="I161" s="115">
        <v>9</v>
      </c>
      <c r="J161" s="115"/>
      <c r="K161" s="116"/>
      <c r="L161" s="116">
        <v>9</v>
      </c>
      <c r="M161" s="317">
        <f>H161-I161</f>
        <v>6</v>
      </c>
      <c r="N161" s="307"/>
      <c r="O161" s="300"/>
      <c r="P161" s="365"/>
      <c r="Q161" s="371"/>
      <c r="R161" s="373">
        <v>1</v>
      </c>
      <c r="S161" s="372"/>
      <c r="AA161" s="1114"/>
      <c r="AM161" s="1214">
        <f t="shared" si="53"/>
      </c>
      <c r="AN161" s="1214">
        <f t="shared" si="68"/>
      </c>
      <c r="AO161" s="1214">
        <f t="shared" si="69"/>
      </c>
      <c r="AP161" s="1214"/>
      <c r="AQ161" s="1214"/>
      <c r="AR161" s="1214"/>
      <c r="AT161" s="1214"/>
      <c r="AU161" s="1214"/>
      <c r="AV161" s="1214"/>
      <c r="AW161" s="1214"/>
      <c r="AX161" s="1214"/>
      <c r="AY161" s="1214"/>
    </row>
    <row r="162" spans="1:51" s="380" customFormat="1" ht="16.5" thickBot="1">
      <c r="A162" s="1801"/>
      <c r="B162" s="1802" t="s">
        <v>212</v>
      </c>
      <c r="C162" s="826"/>
      <c r="D162" s="642"/>
      <c r="E162" s="642" t="s">
        <v>242</v>
      </c>
      <c r="F162" s="451"/>
      <c r="G162" s="1821">
        <v>0.5</v>
      </c>
      <c r="H162" s="826">
        <f t="shared" si="52"/>
        <v>15</v>
      </c>
      <c r="I162" s="673">
        <v>8</v>
      </c>
      <c r="J162" s="673"/>
      <c r="K162" s="674"/>
      <c r="L162" s="674">
        <v>8</v>
      </c>
      <c r="M162" s="318">
        <f>H162-I162</f>
        <v>7</v>
      </c>
      <c r="N162" s="826"/>
      <c r="O162" s="1803"/>
      <c r="P162" s="1804"/>
      <c r="Q162" s="1767"/>
      <c r="R162" s="698"/>
      <c r="S162" s="1474">
        <v>1</v>
      </c>
      <c r="AA162" s="773"/>
      <c r="AM162" s="1214">
        <f t="shared" si="53"/>
      </c>
      <c r="AN162" s="1214">
        <f t="shared" si="68"/>
      </c>
      <c r="AO162" s="1214">
        <f t="shared" si="69"/>
      </c>
      <c r="AP162" s="1220"/>
      <c r="AQ162" s="1220"/>
      <c r="AR162" s="1220"/>
      <c r="AT162" s="1220"/>
      <c r="AU162" s="1220"/>
      <c r="AV162" s="1220"/>
      <c r="AW162" s="1220"/>
      <c r="AX162" s="1220"/>
      <c r="AY162" s="1220"/>
    </row>
    <row r="163" spans="1:51" s="380" customFormat="1" ht="16.5" thickBot="1">
      <c r="A163" s="3361" t="s">
        <v>123</v>
      </c>
      <c r="B163" s="3412"/>
      <c r="C163" s="1808"/>
      <c r="D163" s="1809"/>
      <c r="E163" s="1809"/>
      <c r="F163" s="1809"/>
      <c r="G163" s="1815">
        <f>G164+G165</f>
        <v>48.5</v>
      </c>
      <c r="H163" s="1810">
        <f>G163*30</f>
        <v>1455</v>
      </c>
      <c r="I163" s="1811"/>
      <c r="J163" s="1811"/>
      <c r="K163" s="1811"/>
      <c r="L163" s="1811"/>
      <c r="M163" s="1811"/>
      <c r="N163" s="1812"/>
      <c r="O163" s="1812"/>
      <c r="P163" s="1812"/>
      <c r="Q163" s="1812"/>
      <c r="R163" s="1812"/>
      <c r="S163" s="1813"/>
      <c r="AA163" s="773"/>
      <c r="AM163" s="1214">
        <f t="shared" si="53"/>
      </c>
      <c r="AN163" s="1214">
        <f t="shared" si="68"/>
      </c>
      <c r="AO163" s="1214">
        <f t="shared" si="69"/>
      </c>
      <c r="AP163" s="1220"/>
      <c r="AQ163" s="1220"/>
      <c r="AR163" s="1220"/>
      <c r="AT163" s="1220"/>
      <c r="AU163" s="1220"/>
      <c r="AV163" s="1220"/>
      <c r="AW163" s="1220"/>
      <c r="AX163" s="1220"/>
      <c r="AY163" s="1220"/>
    </row>
    <row r="164" spans="1:51" s="380" customFormat="1" ht="16.5" thickBot="1">
      <c r="A164" s="3252" t="s">
        <v>328</v>
      </c>
      <c r="B164" s="3252"/>
      <c r="C164" s="637"/>
      <c r="D164" s="637"/>
      <c r="E164" s="637"/>
      <c r="F164" s="637"/>
      <c r="G164" s="638">
        <f>G110+G115+G118+G127+G124</f>
        <v>18.5</v>
      </c>
      <c r="H164" s="1810">
        <f>G164*30</f>
        <v>555</v>
      </c>
      <c r="I164" s="638"/>
      <c r="J164" s="638"/>
      <c r="K164" s="638"/>
      <c r="L164" s="638"/>
      <c r="M164" s="638"/>
      <c r="N164" s="1805"/>
      <c r="O164" s="1805"/>
      <c r="P164" s="2392"/>
      <c r="Q164" s="1805"/>
      <c r="R164" s="1805"/>
      <c r="S164" s="1807"/>
      <c r="AA164" s="773"/>
      <c r="AM164" s="1214">
        <f t="shared" si="53"/>
      </c>
      <c r="AN164" s="1214">
        <f t="shared" si="68"/>
      </c>
      <c r="AO164" s="1214">
        <f t="shared" si="69"/>
      </c>
      <c r="AP164" s="1220"/>
      <c r="AQ164" s="1220"/>
      <c r="AR164" s="1220"/>
      <c r="AT164" s="1220"/>
      <c r="AU164" s="1220"/>
      <c r="AV164" s="1220"/>
      <c r="AW164" s="1220"/>
      <c r="AX164" s="1220"/>
      <c r="AY164" s="1220"/>
    </row>
    <row r="165" spans="1:51" s="380" customFormat="1" ht="16.5" thickBot="1">
      <c r="A165" s="3262" t="s">
        <v>273</v>
      </c>
      <c r="B165" s="3262"/>
      <c r="C165" s="459"/>
      <c r="D165" s="459"/>
      <c r="E165" s="459"/>
      <c r="F165" s="459"/>
      <c r="G165" s="638">
        <f>G111+G116+G119+G128+G133+G134+G135+G125</f>
        <v>30</v>
      </c>
      <c r="H165" s="1810">
        <f>G165*30</f>
        <v>900</v>
      </c>
      <c r="I165" s="1842">
        <f>I111+I116+I119+I123+I128+I133+I134+I135</f>
        <v>424</v>
      </c>
      <c r="J165" s="1842">
        <f>J111+J116+J119+J123+J128+J133+J134+J135</f>
        <v>218</v>
      </c>
      <c r="K165" s="1843">
        <f>K111+K116+K119+K123+K128+K133+K134+K135</f>
        <v>156</v>
      </c>
      <c r="L165" s="1843">
        <f>L119+L128</f>
        <v>50</v>
      </c>
      <c r="M165" s="1844">
        <f>H165-I165</f>
        <v>476</v>
      </c>
      <c r="N165" s="1840">
        <v>0</v>
      </c>
      <c r="O165" s="1840">
        <v>0</v>
      </c>
      <c r="P165" s="1844">
        <v>8</v>
      </c>
      <c r="Q165" s="1840">
        <f>SUM(Q115:Q135)</f>
        <v>9</v>
      </c>
      <c r="R165" s="1840">
        <f>SUM(R115:R135)</f>
        <v>12</v>
      </c>
      <c r="S165" s="1840">
        <f>SUM(S115:S135)</f>
        <v>5</v>
      </c>
      <c r="AA165" s="773" t="e">
        <f>AA122+#REF!</f>
        <v>#VALUE!</v>
      </c>
      <c r="AM165" s="1214">
        <f t="shared" si="53"/>
      </c>
      <c r="AN165" s="1214">
        <f t="shared" si="68"/>
      </c>
      <c r="AO165" s="1214">
        <f t="shared" si="69"/>
      </c>
      <c r="AP165" s="1220"/>
      <c r="AQ165" s="1220"/>
      <c r="AR165" s="1220"/>
      <c r="AT165" s="1220"/>
      <c r="AU165" s="1220"/>
      <c r="AV165" s="1220"/>
      <c r="AW165" s="1220"/>
      <c r="AX165" s="1220"/>
      <c r="AY165" s="1220"/>
    </row>
    <row r="166" spans="1:51" s="380" customFormat="1" ht="15.75">
      <c r="A166" s="3405" t="s">
        <v>152</v>
      </c>
      <c r="B166" s="3406"/>
      <c r="C166" s="3400"/>
      <c r="D166" s="3401"/>
      <c r="E166" s="3401"/>
      <c r="F166" s="3401"/>
      <c r="G166" s="3401"/>
      <c r="H166" s="3401"/>
      <c r="I166" s="3401"/>
      <c r="J166" s="3401"/>
      <c r="K166" s="3401"/>
      <c r="L166" s="3401"/>
      <c r="M166" s="3401"/>
      <c r="N166" s="3401"/>
      <c r="O166" s="3401"/>
      <c r="P166" s="3401"/>
      <c r="Q166" s="3401"/>
      <c r="R166" s="3401"/>
      <c r="S166" s="3402"/>
      <c r="AA166" s="773" t="e">
        <f>AA123+#REF!</f>
        <v>#REF!</v>
      </c>
      <c r="AM166" s="1214">
        <f t="shared" si="53"/>
      </c>
      <c r="AN166" s="1214">
        <f t="shared" si="68"/>
      </c>
      <c r="AO166" s="1214">
        <f t="shared" si="69"/>
      </c>
      <c r="AP166" s="1220"/>
      <c r="AQ166" s="1220"/>
      <c r="AR166" s="1220"/>
      <c r="AT166" s="1220"/>
      <c r="AU166" s="1220"/>
      <c r="AV166" s="1220"/>
      <c r="AW166" s="1220"/>
      <c r="AX166" s="1220"/>
      <c r="AY166" s="1220"/>
    </row>
    <row r="167" spans="1:51" s="380" customFormat="1" ht="15.75">
      <c r="A167" s="3403" t="s">
        <v>328</v>
      </c>
      <c r="B167" s="3404"/>
      <c r="C167" s="68"/>
      <c r="D167" s="68"/>
      <c r="E167" s="68"/>
      <c r="F167" s="139"/>
      <c r="G167" s="2330">
        <f>G57+G93+G100+G164</f>
        <v>121.5</v>
      </c>
      <c r="H167" s="2330">
        <f>G167*30</f>
        <v>3645</v>
      </c>
      <c r="I167" s="109"/>
      <c r="J167" s="109"/>
      <c r="K167" s="110"/>
      <c r="L167" s="110"/>
      <c r="M167" s="316"/>
      <c r="N167" s="281"/>
      <c r="O167" s="2393"/>
      <c r="P167" s="363"/>
      <c r="Q167" s="222"/>
      <c r="R167" s="217"/>
      <c r="S167" s="217"/>
      <c r="AA167" s="773" t="e">
        <f>AA126+#REF!</f>
        <v>#REF!</v>
      </c>
      <c r="AM167" s="1214">
        <f t="shared" si="53"/>
      </c>
      <c r="AN167" s="1214">
        <f t="shared" si="68"/>
      </c>
      <c r="AO167" s="1214">
        <f t="shared" si="69"/>
      </c>
      <c r="AP167" s="1220"/>
      <c r="AQ167" s="1220"/>
      <c r="AR167" s="1220"/>
      <c r="AT167" s="1220"/>
      <c r="AU167" s="1220"/>
      <c r="AV167" s="1220"/>
      <c r="AW167" s="1220"/>
      <c r="AX167" s="1220"/>
      <c r="AY167" s="1220"/>
    </row>
    <row r="168" spans="1:51" s="28" customFormat="1" ht="15.75">
      <c r="A168" s="3403" t="s">
        <v>124</v>
      </c>
      <c r="B168" s="3404"/>
      <c r="C168" s="68"/>
      <c r="D168" s="68"/>
      <c r="E168" s="68"/>
      <c r="F168" s="139"/>
      <c r="G168" s="533">
        <f>G58+G94+G101+G165+G103</f>
        <v>120</v>
      </c>
      <c r="H168" s="61">
        <f>G168*30</f>
        <v>3600</v>
      </c>
      <c r="I168" s="109"/>
      <c r="J168" s="109"/>
      <c r="K168" s="110"/>
      <c r="L168" s="110"/>
      <c r="M168" s="316"/>
      <c r="N168" s="281"/>
      <c r="O168" s="2393"/>
      <c r="P168" s="363"/>
      <c r="Q168" s="222"/>
      <c r="R168" s="217"/>
      <c r="S168" s="217"/>
      <c r="T168" s="256"/>
      <c r="U168" s="256"/>
      <c r="V168" s="256"/>
      <c r="W168" s="256"/>
      <c r="X168" s="256"/>
      <c r="Y168" s="256"/>
      <c r="Z168" s="905">
        <f>G152+G153+G154+G155+G156+G115+G85+G120+G123+G88+G91</f>
        <v>45.5</v>
      </c>
      <c r="AA168" s="28">
        <f>30*G163</f>
        <v>1455</v>
      </c>
      <c r="AM168" s="1221"/>
      <c r="AN168" s="1214">
        <f>IF(O163&lt;&gt;0,"так","")</f>
      </c>
      <c r="AO168" s="1221"/>
      <c r="AP168" s="1221"/>
      <c r="AQ168" s="1221"/>
      <c r="AR168" s="1221"/>
      <c r="AT168" s="1221"/>
      <c r="AU168" s="1221"/>
      <c r="AV168" s="1221"/>
      <c r="AW168" s="1221"/>
      <c r="AX168" s="1221"/>
      <c r="AY168" s="1221"/>
    </row>
    <row r="169" spans="1:51" s="28" customFormat="1" ht="15.75">
      <c r="A169" s="3393" t="s">
        <v>154</v>
      </c>
      <c r="B169" s="3394"/>
      <c r="C169" s="2331"/>
      <c r="D169" s="2331"/>
      <c r="E169" s="2331"/>
      <c r="F169" s="1499"/>
      <c r="G169" s="2332">
        <f>G167+G168</f>
        <v>241.5</v>
      </c>
      <c r="H169" s="2333">
        <f>G169*30</f>
        <v>7245</v>
      </c>
      <c r="I169" s="2334">
        <f aca="true" t="shared" si="70" ref="I169:S169">I58+I94+I165</f>
        <v>1467</v>
      </c>
      <c r="J169" s="2334">
        <f t="shared" si="70"/>
        <v>766</v>
      </c>
      <c r="K169" s="2394">
        <f t="shared" si="70"/>
        <v>444</v>
      </c>
      <c r="L169" s="2394">
        <f t="shared" si="70"/>
        <v>302</v>
      </c>
      <c r="M169" s="2395">
        <f t="shared" si="70"/>
        <v>1786</v>
      </c>
      <c r="N169" s="2396">
        <f t="shared" si="70"/>
        <v>29</v>
      </c>
      <c r="O169" s="2397">
        <f t="shared" si="70"/>
        <v>26</v>
      </c>
      <c r="P169" s="616">
        <f t="shared" si="70"/>
        <v>24</v>
      </c>
      <c r="Q169" s="616">
        <f t="shared" si="70"/>
        <v>24</v>
      </c>
      <c r="R169" s="616">
        <f t="shared" si="70"/>
        <v>19</v>
      </c>
      <c r="S169" s="616">
        <f t="shared" si="70"/>
        <v>11</v>
      </c>
      <c r="T169" s="256"/>
      <c r="U169" s="256"/>
      <c r="V169" s="256"/>
      <c r="W169" s="256"/>
      <c r="X169" s="256"/>
      <c r="Y169" s="256"/>
      <c r="Z169" s="905">
        <f>G152+G153+G154+G155+G158+G117+G87+G122+G127+G90+G91</f>
        <v>44</v>
      </c>
      <c r="AA169" s="28">
        <f>30*G164</f>
        <v>555</v>
      </c>
      <c r="AM169" s="1221"/>
      <c r="AN169" s="1214">
        <f>IF(O164&lt;&gt;0,"так","")</f>
      </c>
      <c r="AO169" s="1221"/>
      <c r="AP169" s="1221"/>
      <c r="AQ169" s="1221"/>
      <c r="AR169" s="1221"/>
      <c r="AT169" s="1221"/>
      <c r="AU169" s="1221"/>
      <c r="AV169" s="1221"/>
      <c r="AW169" s="1221"/>
      <c r="AX169" s="1221"/>
      <c r="AY169" s="1221"/>
    </row>
    <row r="170" spans="1:51" s="28" customFormat="1" ht="15.75">
      <c r="A170" s="3395" t="s">
        <v>102</v>
      </c>
      <c r="B170" s="3395"/>
      <c r="C170" s="3395"/>
      <c r="D170" s="3395"/>
      <c r="E170" s="3395"/>
      <c r="F170" s="3395"/>
      <c r="G170" s="3395"/>
      <c r="H170" s="3395"/>
      <c r="I170" s="3395"/>
      <c r="J170" s="3395"/>
      <c r="K170" s="3395"/>
      <c r="L170" s="3395"/>
      <c r="M170" s="3395"/>
      <c r="N170" s="68">
        <v>4</v>
      </c>
      <c r="O170" s="68">
        <v>3</v>
      </c>
      <c r="P170" s="300">
        <v>1</v>
      </c>
      <c r="Q170" s="216">
        <v>4</v>
      </c>
      <c r="R170" s="216">
        <v>2</v>
      </c>
      <c r="S170" s="216">
        <v>3</v>
      </c>
      <c r="T170" s="256"/>
      <c r="U170" s="256"/>
      <c r="V170" s="256"/>
      <c r="W170" s="256"/>
      <c r="X170" s="256"/>
      <c r="Y170" s="256"/>
      <c r="Z170" s="905">
        <f>G157+G116+G86+G121+G126+G89</f>
        <v>23.5</v>
      </c>
      <c r="AA170" s="28">
        <f>30*G165</f>
        <v>900</v>
      </c>
      <c r="AM170" s="1221"/>
      <c r="AN170" s="1221"/>
      <c r="AO170" s="1221"/>
      <c r="AP170" s="1221"/>
      <c r="AQ170" s="1221"/>
      <c r="AR170" s="1221"/>
      <c r="AT170" s="1221"/>
      <c r="AU170" s="1221"/>
      <c r="AV170" s="1221"/>
      <c r="AW170" s="1221"/>
      <c r="AX170" s="1221"/>
      <c r="AY170" s="1221"/>
    </row>
    <row r="171" spans="1:51" s="28" customFormat="1" ht="15.75">
      <c r="A171" s="3395" t="s">
        <v>103</v>
      </c>
      <c r="B171" s="3395"/>
      <c r="C171" s="3395"/>
      <c r="D171" s="3395"/>
      <c r="E171" s="3395"/>
      <c r="F171" s="3395"/>
      <c r="G171" s="3395"/>
      <c r="H171" s="3395"/>
      <c r="I171" s="3395"/>
      <c r="J171" s="3395"/>
      <c r="K171" s="3395"/>
      <c r="L171" s="3395"/>
      <c r="M171" s="3395"/>
      <c r="N171" s="68">
        <v>3</v>
      </c>
      <c r="O171" s="68">
        <v>3</v>
      </c>
      <c r="P171" s="300">
        <v>5</v>
      </c>
      <c r="Q171" s="216">
        <v>3</v>
      </c>
      <c r="R171" s="216">
        <v>4</v>
      </c>
      <c r="S171" s="216">
        <v>2</v>
      </c>
      <c r="T171" s="25"/>
      <c r="U171" s="25"/>
      <c r="V171" s="25"/>
      <c r="W171" s="25"/>
      <c r="X171" s="25"/>
      <c r="Y171" s="25"/>
      <c r="AM171" s="1221"/>
      <c r="AN171" s="1221"/>
      <c r="AO171" s="1221"/>
      <c r="AP171" s="1221"/>
      <c r="AQ171" s="1221"/>
      <c r="AR171" s="1221"/>
      <c r="AT171" s="1221"/>
      <c r="AU171" s="1221"/>
      <c r="AV171" s="1221"/>
      <c r="AW171" s="1221"/>
      <c r="AX171" s="1221"/>
      <c r="AY171" s="1221"/>
    </row>
    <row r="172" spans="1:51" s="28" customFormat="1" ht="15.75">
      <c r="A172" s="3395" t="s">
        <v>104</v>
      </c>
      <c r="B172" s="3395"/>
      <c r="C172" s="3395"/>
      <c r="D172" s="3395"/>
      <c r="E172" s="3395"/>
      <c r="F172" s="3395"/>
      <c r="G172" s="3395"/>
      <c r="H172" s="3395"/>
      <c r="I172" s="3395"/>
      <c r="J172" s="3395"/>
      <c r="K172" s="3395"/>
      <c r="L172" s="3395"/>
      <c r="M172" s="3395"/>
      <c r="N172" s="68"/>
      <c r="O172" s="68"/>
      <c r="P172" s="300">
        <v>1</v>
      </c>
      <c r="Q172" s="216">
        <v>2</v>
      </c>
      <c r="R172" s="216">
        <v>1</v>
      </c>
      <c r="S172" s="216">
        <v>1</v>
      </c>
      <c r="T172" s="25"/>
      <c r="U172" s="25"/>
      <c r="V172" s="25"/>
      <c r="W172" s="25"/>
      <c r="X172" s="25"/>
      <c r="Y172" s="25"/>
      <c r="AM172" s="1221"/>
      <c r="AN172" s="1221"/>
      <c r="AO172" s="1221"/>
      <c r="AP172" s="1221"/>
      <c r="AQ172" s="1221"/>
      <c r="AR172" s="1221"/>
      <c r="AT172" s="1221"/>
      <c r="AU172" s="1221"/>
      <c r="AV172" s="1221"/>
      <c r="AW172" s="1221"/>
      <c r="AX172" s="1221"/>
      <c r="AY172" s="1221"/>
    </row>
    <row r="173" spans="1:51" s="28" customFormat="1" ht="15.75">
      <c r="A173" s="2398"/>
      <c r="B173" s="2335"/>
      <c r="C173" s="142"/>
      <c r="D173" s="142"/>
      <c r="E173" s="142"/>
      <c r="F173" s="237"/>
      <c r="G173" s="238"/>
      <c r="H173" s="239"/>
      <c r="I173" s="240"/>
      <c r="J173" s="142"/>
      <c r="K173" s="142"/>
      <c r="L173" s="142"/>
      <c r="M173" s="142"/>
      <c r="N173" s="241"/>
      <c r="O173" s="142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AM173" s="1221"/>
      <c r="AN173" s="1221"/>
      <c r="AO173" s="1221"/>
      <c r="AP173" s="1221"/>
      <c r="AQ173" s="1221"/>
      <c r="AR173" s="1221"/>
      <c r="AT173" s="1221">
        <v>1</v>
      </c>
      <c r="AU173" s="1221" t="s">
        <v>239</v>
      </c>
      <c r="AV173" s="1221" t="s">
        <v>240</v>
      </c>
      <c r="AW173" s="1221">
        <v>3</v>
      </c>
      <c r="AX173" s="1221" t="s">
        <v>241</v>
      </c>
      <c r="AY173" s="1221" t="s">
        <v>242</v>
      </c>
    </row>
    <row r="174" spans="1:52" s="28" customFormat="1" ht="15.75">
      <c r="A174" s="2398"/>
      <c r="B174" s="2336"/>
      <c r="C174" s="142"/>
      <c r="D174" s="142"/>
      <c r="E174" s="142"/>
      <c r="F174" s="237"/>
      <c r="G174" s="238"/>
      <c r="H174" s="239"/>
      <c r="I174" s="240"/>
      <c r="J174" s="142"/>
      <c r="K174" s="3260" t="s">
        <v>192</v>
      </c>
      <c r="L174" s="3399"/>
      <c r="M174" s="3399"/>
      <c r="N174" s="1160"/>
      <c r="O174" s="1160"/>
      <c r="P174" s="1161"/>
      <c r="Q174" s="244"/>
      <c r="R174" s="1161"/>
      <c r="S174" s="1161"/>
      <c r="T174" s="25"/>
      <c r="U174" s="25"/>
      <c r="V174" s="25"/>
      <c r="W174" s="25"/>
      <c r="X174" s="25"/>
      <c r="Y174" s="25"/>
      <c r="AM174" s="1221"/>
      <c r="AN174" s="1221"/>
      <c r="AO174" s="1221"/>
      <c r="AP174" s="1221"/>
      <c r="AQ174" s="1221"/>
      <c r="AR174" s="1221"/>
      <c r="AT174" s="1864" t="e">
        <f>AT63+#REF!+AT104+AT109+AT155</f>
        <v>#REF!</v>
      </c>
      <c r="AU174" s="1864" t="e">
        <f>AU63+#REF!+AU104+AU109+AU155</f>
        <v>#REF!</v>
      </c>
      <c r="AV174" s="1864" t="e">
        <f>AV63+#REF!+AV104+AV109+AV155</f>
        <v>#REF!</v>
      </c>
      <c r="AW174" s="1864" t="e">
        <f>AW63+#REF!+AW104+AW109+AW155</f>
        <v>#REF!</v>
      </c>
      <c r="AX174" s="1864" t="e">
        <f>AX63+#REF!+AX104+AX109+AX155</f>
        <v>#REF!</v>
      </c>
      <c r="AY174" s="1864" t="e">
        <f>AY63+#REF!+AY104+AY109+AY155</f>
        <v>#REF!</v>
      </c>
      <c r="AZ174" s="758" t="e">
        <f>SUM(AT174:AY174)</f>
        <v>#REF!</v>
      </c>
    </row>
    <row r="175" spans="1:51" s="28" customFormat="1" ht="28.5" customHeight="1">
      <c r="A175" s="2398"/>
      <c r="B175" s="2336"/>
      <c r="C175" s="142"/>
      <c r="D175" s="142"/>
      <c r="E175" s="142"/>
      <c r="F175" s="237"/>
      <c r="G175" s="244"/>
      <c r="H175" s="245"/>
      <c r="I175" s="246"/>
      <c r="J175" s="247"/>
      <c r="K175" s="247"/>
      <c r="L175" s="247"/>
      <c r="M175" s="247"/>
      <c r="N175" s="3374">
        <f>G18+G22+G27+G30+G35+G38+G45+G44+G46+G49+G52+G55+G64+G65+G72+G73+G77+G120</f>
        <v>60</v>
      </c>
      <c r="O175" s="3396"/>
      <c r="P175" s="3396"/>
      <c r="Q175" s="3397">
        <f>G14+G41+G68+G78+G79+G83+G84+G87+G90+G91+G98+G103+G112+G113+G116+G121+G122+G129+G131+G132+G133+G134+G135+G125</f>
        <v>60</v>
      </c>
      <c r="R175" s="3398"/>
      <c r="S175" s="3398"/>
      <c r="T175" s="25"/>
      <c r="U175" s="25"/>
      <c r="V175" s="25"/>
      <c r="W175" s="25"/>
      <c r="X175" s="25"/>
      <c r="Y175" s="25"/>
      <c r="AM175" s="1221"/>
      <c r="AN175" s="1221"/>
      <c r="AO175" s="1221"/>
      <c r="AP175" s="1221"/>
      <c r="AQ175" s="1221"/>
      <c r="AR175" s="1221"/>
      <c r="AT175" s="1221"/>
      <c r="AU175" s="1221"/>
      <c r="AV175" s="1221"/>
      <c r="AW175" s="1221"/>
      <c r="AX175" s="1221"/>
      <c r="AY175" s="1221"/>
    </row>
    <row r="176" spans="1:51" s="234" customFormat="1" ht="24.75" customHeight="1" thickBot="1">
      <c r="A176" s="2398"/>
      <c r="B176" s="2337"/>
      <c r="C176" s="142"/>
      <c r="D176" s="142"/>
      <c r="E176" s="142"/>
      <c r="F176" s="237"/>
      <c r="G176" s="244"/>
      <c r="H176" s="245"/>
      <c r="I176" s="246"/>
      <c r="J176" s="246"/>
      <c r="K176" s="3233" t="s">
        <v>53</v>
      </c>
      <c r="L176" s="3384"/>
      <c r="M176" s="3384"/>
      <c r="N176" s="3385">
        <f>N175+Q175</f>
        <v>120</v>
      </c>
      <c r="O176" s="3386"/>
      <c r="P176" s="3387"/>
      <c r="Q176" s="3387"/>
      <c r="R176" s="3387"/>
      <c r="S176" s="3387"/>
      <c r="T176" s="25"/>
      <c r="U176" s="25"/>
      <c r="V176" s="25"/>
      <c r="W176" s="25"/>
      <c r="X176" s="25"/>
      <c r="Y176" s="25"/>
      <c r="AM176" s="1222"/>
      <c r="AN176" s="1222"/>
      <c r="AO176" s="1222"/>
      <c r="AP176" s="1222"/>
      <c r="AQ176" s="1222"/>
      <c r="AR176" s="1222"/>
      <c r="AT176" s="1222"/>
      <c r="AU176" s="1865" t="e">
        <f>AT174+AU174+AV174</f>
        <v>#REF!</v>
      </c>
      <c r="AV176" s="1865"/>
      <c r="AW176" s="1865"/>
      <c r="AX176" s="1865" t="e">
        <f>AW174+AX174+AY174</f>
        <v>#REF!</v>
      </c>
      <c r="AY176" s="1222"/>
    </row>
    <row r="177" spans="1:51" s="234" customFormat="1" ht="24.75" customHeight="1" thickBot="1">
      <c r="A177" s="3390" t="s">
        <v>342</v>
      </c>
      <c r="B177" s="3391"/>
      <c r="C177" s="3391"/>
      <c r="D177" s="3391"/>
      <c r="E177" s="3391"/>
      <c r="F177" s="3391"/>
      <c r="G177" s="3391"/>
      <c r="H177" s="3391"/>
      <c r="I177" s="3391"/>
      <c r="J177" s="3391"/>
      <c r="K177" s="3391"/>
      <c r="L177" s="3391"/>
      <c r="M177" s="3391"/>
      <c r="N177" s="3391"/>
      <c r="O177" s="3391"/>
      <c r="P177" s="3391"/>
      <c r="Q177" s="3391"/>
      <c r="R177" s="3391"/>
      <c r="S177" s="3392"/>
      <c r="T177" s="25"/>
      <c r="U177" s="25"/>
      <c r="V177" s="25"/>
      <c r="W177" s="25"/>
      <c r="X177" s="25"/>
      <c r="Y177" s="25"/>
      <c r="AM177" s="1222"/>
      <c r="AN177" s="1222"/>
      <c r="AO177" s="1222"/>
      <c r="AP177" s="1222"/>
      <c r="AQ177" s="1222"/>
      <c r="AR177" s="1222"/>
      <c r="AT177" s="1222"/>
      <c r="AU177" s="1865"/>
      <c r="AV177" s="1865"/>
      <c r="AW177" s="1865"/>
      <c r="AX177" s="1865"/>
      <c r="AY177" s="1222"/>
    </row>
    <row r="178" spans="1:51" s="234" customFormat="1" ht="21.75" customHeight="1">
      <c r="A178" s="2437" t="s">
        <v>72</v>
      </c>
      <c r="B178" s="2262" t="s">
        <v>68</v>
      </c>
      <c r="C178" s="2438"/>
      <c r="D178" s="2439"/>
      <c r="E178" s="2440"/>
      <c r="F178" s="2441"/>
      <c r="G178" s="2442">
        <v>12</v>
      </c>
      <c r="H178" s="2443">
        <f>G178*30</f>
        <v>360</v>
      </c>
      <c r="I178" s="2444"/>
      <c r="J178" s="2445"/>
      <c r="K178" s="2445"/>
      <c r="L178" s="2445"/>
      <c r="M178" s="2446"/>
      <c r="N178" s="2438"/>
      <c r="O178" s="2447"/>
      <c r="P178" s="2448"/>
      <c r="Q178" s="2449"/>
      <c r="R178" s="2355"/>
      <c r="S178" s="2356"/>
      <c r="T178" s="25"/>
      <c r="U178" s="25"/>
      <c r="V178" s="25"/>
      <c r="W178" s="25"/>
      <c r="X178" s="25"/>
      <c r="Y178" s="25"/>
      <c r="AM178" s="1222"/>
      <c r="AN178" s="1222"/>
      <c r="AO178" s="1222"/>
      <c r="AP178" s="1222"/>
      <c r="AQ178" s="1222"/>
      <c r="AR178" s="1222"/>
      <c r="AT178" s="1222"/>
      <c r="AU178" s="1222"/>
      <c r="AV178" s="1222"/>
      <c r="AW178" s="1222"/>
      <c r="AX178" s="1222"/>
      <c r="AY178" s="1222"/>
    </row>
    <row r="179" spans="1:51" s="28" customFormat="1" ht="18.75">
      <c r="A179" s="2357"/>
      <c r="B179" s="1862" t="s">
        <v>328</v>
      </c>
      <c r="C179" s="2263"/>
      <c r="D179" s="721"/>
      <c r="E179" s="721"/>
      <c r="F179" s="2264"/>
      <c r="G179" s="2265">
        <v>8</v>
      </c>
      <c r="H179" s="2266">
        <f>G179*30</f>
        <v>240</v>
      </c>
      <c r="I179" s="720"/>
      <c r="J179" s="721"/>
      <c r="K179" s="721"/>
      <c r="L179" s="721"/>
      <c r="M179" s="2264"/>
      <c r="N179" s="2358"/>
      <c r="O179" s="1221"/>
      <c r="P179" s="2359"/>
      <c r="Q179" s="2360"/>
      <c r="R179" s="721"/>
      <c r="S179" s="722"/>
      <c r="T179" s="25"/>
      <c r="U179" s="25"/>
      <c r="V179" s="25"/>
      <c r="W179" s="25"/>
      <c r="X179" s="25"/>
      <c r="Y179" s="25"/>
      <c r="AM179" s="1221"/>
      <c r="AN179" s="1221"/>
      <c r="AO179" s="1221"/>
      <c r="AP179" s="1221"/>
      <c r="AQ179" s="1221"/>
      <c r="AR179" s="1221"/>
      <c r="AT179" s="1221"/>
      <c r="AU179" s="1221"/>
      <c r="AV179" s="1221"/>
      <c r="AW179" s="1221"/>
      <c r="AX179" s="1221"/>
      <c r="AY179" s="1221"/>
    </row>
    <row r="180" spans="1:51" s="243" customFormat="1" ht="18.75">
      <c r="A180" s="1891"/>
      <c r="B180" s="2267" t="s">
        <v>68</v>
      </c>
      <c r="C180" s="1892"/>
      <c r="D180" s="1893" t="s">
        <v>309</v>
      </c>
      <c r="E180" s="1893"/>
      <c r="F180" s="1894"/>
      <c r="G180" s="2268">
        <v>4</v>
      </c>
      <c r="H180" s="2269">
        <f>G180*30</f>
        <v>120</v>
      </c>
      <c r="I180" s="2270"/>
      <c r="J180" s="1893"/>
      <c r="K180" s="1893"/>
      <c r="L180" s="1893"/>
      <c r="M180" s="1894"/>
      <c r="N180" s="1892" t="s">
        <v>219</v>
      </c>
      <c r="O180" s="1893" t="s">
        <v>219</v>
      </c>
      <c r="P180" s="1894" t="s">
        <v>219</v>
      </c>
      <c r="Q180" s="1895" t="s">
        <v>221</v>
      </c>
      <c r="R180" s="1896" t="s">
        <v>221</v>
      </c>
      <c r="S180" s="1897" t="s">
        <v>221</v>
      </c>
      <c r="T180" s="25"/>
      <c r="U180" s="25"/>
      <c r="V180" s="25"/>
      <c r="W180" s="25"/>
      <c r="X180" s="25"/>
      <c r="Y180" s="25"/>
      <c r="AM180" s="1223"/>
      <c r="AN180" s="1223"/>
      <c r="AO180" s="1223"/>
      <c r="AP180" s="1223"/>
      <c r="AQ180" s="1223"/>
      <c r="AR180" s="1223"/>
      <c r="AT180" s="1223"/>
      <c r="AU180" s="1223"/>
      <c r="AV180" s="1223"/>
      <c r="AW180" s="1223"/>
      <c r="AX180" s="1223"/>
      <c r="AY180" s="1223"/>
    </row>
    <row r="181" spans="1:51" s="243" customFormat="1" ht="15.75">
      <c r="A181" s="3421" t="s">
        <v>222</v>
      </c>
      <c r="B181" s="3422"/>
      <c r="C181" s="3424"/>
      <c r="D181" s="3425"/>
      <c r="E181" s="3425"/>
      <c r="F181" s="3425"/>
      <c r="G181" s="3425"/>
      <c r="H181" s="3425"/>
      <c r="I181" s="3425"/>
      <c r="J181" s="3425"/>
      <c r="K181" s="3425"/>
      <c r="L181" s="3425"/>
      <c r="M181" s="3425"/>
      <c r="N181" s="3425"/>
      <c r="O181" s="3425"/>
      <c r="P181" s="3425"/>
      <c r="Q181" s="3425"/>
      <c r="R181" s="3425"/>
      <c r="S181" s="3425"/>
      <c r="T181" s="25"/>
      <c r="U181" s="25"/>
      <c r="V181" s="25"/>
      <c r="W181" s="25"/>
      <c r="X181" s="25"/>
      <c r="Y181" s="25"/>
      <c r="AM181" s="1223"/>
      <c r="AN181" s="1223"/>
      <c r="AO181" s="1223"/>
      <c r="AP181" s="1223"/>
      <c r="AQ181" s="1223"/>
      <c r="AR181" s="1223"/>
      <c r="AT181" s="1223"/>
      <c r="AU181" s="1223"/>
      <c r="AV181" s="1223"/>
      <c r="AW181" s="1223"/>
      <c r="AX181" s="1223"/>
      <c r="AY181" s="1223"/>
    </row>
    <row r="182" spans="1:51" s="243" customFormat="1" ht="15.75">
      <c r="A182" s="3423"/>
      <c r="B182" s="3422"/>
      <c r="C182" s="3426"/>
      <c r="D182" s="3425"/>
      <c r="E182" s="3425"/>
      <c r="F182" s="3425"/>
      <c r="G182" s="3425"/>
      <c r="H182" s="3425"/>
      <c r="I182" s="3425"/>
      <c r="J182" s="3425"/>
      <c r="K182" s="3425"/>
      <c r="L182" s="3425"/>
      <c r="M182" s="3425"/>
      <c r="N182" s="3425"/>
      <c r="O182" s="3425"/>
      <c r="P182" s="3425"/>
      <c r="Q182" s="3425"/>
      <c r="R182" s="3425"/>
      <c r="S182" s="3425"/>
      <c r="T182" s="25"/>
      <c r="U182" s="25"/>
      <c r="V182" s="25"/>
      <c r="W182" s="25"/>
      <c r="X182" s="25"/>
      <c r="Y182" s="25"/>
      <c r="AM182" s="1223"/>
      <c r="AN182" s="1223"/>
      <c r="AO182" s="1223"/>
      <c r="AP182" s="1223"/>
      <c r="AQ182" s="1223"/>
      <c r="AR182" s="1223"/>
      <c r="AT182" s="1223"/>
      <c r="AU182" s="1223"/>
      <c r="AV182" s="1223"/>
      <c r="AW182" s="1223"/>
      <c r="AX182" s="1223"/>
      <c r="AY182" s="1223"/>
    </row>
    <row r="183" spans="1:51" s="243" customFormat="1" ht="15.75">
      <c r="A183" s="2398"/>
      <c r="B183" s="2338" t="s">
        <v>267</v>
      </c>
      <c r="C183" s="2338"/>
      <c r="D183" s="3388"/>
      <c r="E183" s="3388"/>
      <c r="F183" s="3388"/>
      <c r="G183" s="2338"/>
      <c r="H183" s="3389" t="s">
        <v>268</v>
      </c>
      <c r="I183" s="3389"/>
      <c r="J183" s="3389"/>
      <c r="K183" s="142"/>
      <c r="L183" s="142"/>
      <c r="M183" s="142"/>
      <c r="N183" s="241"/>
      <c r="O183" s="142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AM183" s="1223"/>
      <c r="AN183" s="1223"/>
      <c r="AO183" s="1223"/>
      <c r="AP183" s="1223"/>
      <c r="AQ183" s="1223"/>
      <c r="AR183" s="1223"/>
      <c r="AT183" s="1223"/>
      <c r="AU183" s="1223"/>
      <c r="AV183" s="1223"/>
      <c r="AW183" s="1223"/>
      <c r="AX183" s="1223"/>
      <c r="AY183" s="1223"/>
    </row>
    <row r="184" spans="1:51" s="243" customFormat="1" ht="15.75">
      <c r="A184" s="2398"/>
      <c r="B184" s="2338"/>
      <c r="C184" s="2338"/>
      <c r="D184" s="2338"/>
      <c r="E184" s="2338"/>
      <c r="F184" s="2338"/>
      <c r="G184" s="2338"/>
      <c r="H184" s="2338"/>
      <c r="I184" s="2338"/>
      <c r="J184" s="2338"/>
      <c r="K184" s="142"/>
      <c r="L184" s="142"/>
      <c r="M184" s="142"/>
      <c r="N184" s="241"/>
      <c r="O184" s="142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AM184" s="1223"/>
      <c r="AN184" s="1223"/>
      <c r="AO184" s="1223"/>
      <c r="AP184" s="1223"/>
      <c r="AQ184" s="1223"/>
      <c r="AR184" s="1223"/>
      <c r="AT184" s="1223"/>
      <c r="AU184" s="1223"/>
      <c r="AV184" s="1223"/>
      <c r="AW184" s="1223"/>
      <c r="AX184" s="1223"/>
      <c r="AY184" s="1223"/>
    </row>
    <row r="185" spans="1:51" s="243" customFormat="1" ht="15.75">
      <c r="A185" s="2398"/>
      <c r="B185" s="2338" t="s">
        <v>105</v>
      </c>
      <c r="C185" s="2338"/>
      <c r="D185" s="3388"/>
      <c r="E185" s="3388"/>
      <c r="F185" s="3388"/>
      <c r="G185" s="2338"/>
      <c r="H185" s="3389" t="s">
        <v>269</v>
      </c>
      <c r="I185" s="3389"/>
      <c r="J185" s="3389"/>
      <c r="K185" s="142"/>
      <c r="L185" s="142"/>
      <c r="M185" s="142"/>
      <c r="N185" s="241"/>
      <c r="O185" s="142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AM185" s="1223"/>
      <c r="AN185" s="1223"/>
      <c r="AO185" s="1223"/>
      <c r="AP185" s="1223"/>
      <c r="AQ185" s="1223"/>
      <c r="AR185" s="1223"/>
      <c r="AT185" s="1223"/>
      <c r="AU185" s="1223"/>
      <c r="AV185" s="1223"/>
      <c r="AW185" s="1223"/>
      <c r="AX185" s="1223"/>
      <c r="AY185" s="1223"/>
    </row>
    <row r="186" spans="1:51" s="243" customFormat="1" ht="15.75">
      <c r="A186" s="2398"/>
      <c r="B186" s="2337"/>
      <c r="C186" s="142"/>
      <c r="D186" s="142"/>
      <c r="E186" s="142"/>
      <c r="F186" s="237"/>
      <c r="G186" s="244"/>
      <c r="H186" s="245"/>
      <c r="I186" s="246"/>
      <c r="J186" s="247"/>
      <c r="K186" s="247"/>
      <c r="L186" s="247"/>
      <c r="M186" s="247"/>
      <c r="N186" s="241"/>
      <c r="O186" s="142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AM186" s="1223"/>
      <c r="AN186" s="1223"/>
      <c r="AO186" s="1223"/>
      <c r="AP186" s="1223"/>
      <c r="AQ186" s="1223"/>
      <c r="AR186" s="1223"/>
      <c r="AT186" s="1223"/>
      <c r="AU186" s="1223"/>
      <c r="AV186" s="1223"/>
      <c r="AW186" s="1223"/>
      <c r="AX186" s="1223"/>
      <c r="AY186" s="1223"/>
    </row>
    <row r="187" spans="1:51" s="243" customFormat="1" ht="15.75">
      <c r="A187" s="2398"/>
      <c r="B187" s="2339" t="s">
        <v>270</v>
      </c>
      <c r="C187" s="142"/>
      <c r="D187" s="3381"/>
      <c r="E187" s="3382"/>
      <c r="F187" s="3382"/>
      <c r="G187" s="244"/>
      <c r="H187" s="245"/>
      <c r="I187" s="3233" t="s">
        <v>269</v>
      </c>
      <c r="J187" s="3383"/>
      <c r="K187" s="247"/>
      <c r="L187" s="247"/>
      <c r="M187" s="247"/>
      <c r="N187" s="241"/>
      <c r="O187" s="142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AM187" s="1223"/>
      <c r="AN187" s="1223"/>
      <c r="AO187" s="1223"/>
      <c r="AP187" s="1223"/>
      <c r="AQ187" s="1223"/>
      <c r="AR187" s="1223"/>
      <c r="AT187" s="1223"/>
      <c r="AU187" s="1223"/>
      <c r="AV187" s="1223"/>
      <c r="AW187" s="1223"/>
      <c r="AX187" s="1223"/>
      <c r="AY187" s="1223"/>
    </row>
    <row r="188" spans="1:51" s="250" customFormat="1" ht="15.75">
      <c r="A188" s="2398"/>
      <c r="B188" s="2337"/>
      <c r="C188" s="142"/>
      <c r="D188" s="142"/>
      <c r="E188" s="142"/>
      <c r="F188" s="237"/>
      <c r="G188" s="244"/>
      <c r="H188" s="245"/>
      <c r="I188" s="246"/>
      <c r="J188" s="247"/>
      <c r="K188" s="247"/>
      <c r="L188" s="247"/>
      <c r="M188" s="247"/>
      <c r="N188" s="241"/>
      <c r="O188" s="142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AM188" s="1224"/>
      <c r="AN188" s="1224"/>
      <c r="AO188" s="1224"/>
      <c r="AP188" s="1224"/>
      <c r="AQ188" s="1224"/>
      <c r="AR188" s="1224"/>
      <c r="AT188" s="1224"/>
      <c r="AU188" s="1224"/>
      <c r="AV188" s="1224"/>
      <c r="AW188" s="1224"/>
      <c r="AX188" s="1224"/>
      <c r="AY188" s="1224"/>
    </row>
    <row r="189" spans="1:51" s="243" customFormat="1" ht="15.75">
      <c r="A189" s="2398"/>
      <c r="B189" s="2337"/>
      <c r="C189" s="142"/>
      <c r="D189" s="142"/>
      <c r="E189" s="142"/>
      <c r="F189" s="237"/>
      <c r="G189" s="244"/>
      <c r="H189" s="245"/>
      <c r="I189" s="246"/>
      <c r="J189" s="247"/>
      <c r="K189" s="247"/>
      <c r="L189" s="247"/>
      <c r="M189" s="247"/>
      <c r="N189" s="241"/>
      <c r="O189" s="142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AM189" s="1223"/>
      <c r="AN189" s="1223"/>
      <c r="AO189" s="1223"/>
      <c r="AP189" s="1223"/>
      <c r="AQ189" s="1223"/>
      <c r="AR189" s="1223"/>
      <c r="AT189" s="1223"/>
      <c r="AU189" s="1223"/>
      <c r="AV189" s="1223"/>
      <c r="AW189" s="1223"/>
      <c r="AX189" s="1223"/>
      <c r="AY189" s="1223"/>
    </row>
    <row r="190" spans="1:51" s="243" customFormat="1" ht="15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AM190" s="1223"/>
      <c r="AN190" s="1223"/>
      <c r="AO190" s="1223"/>
      <c r="AP190" s="1223"/>
      <c r="AQ190" s="1223"/>
      <c r="AR190" s="1223"/>
      <c r="AT190" s="1223"/>
      <c r="AU190" s="1223"/>
      <c r="AV190" s="1223"/>
      <c r="AW190" s="1223"/>
      <c r="AX190" s="1223"/>
      <c r="AY190" s="1223"/>
    </row>
    <row r="191" spans="1:51" s="243" customFormat="1" ht="15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AM191" s="1223"/>
      <c r="AN191" s="1223"/>
      <c r="AO191" s="1223"/>
      <c r="AP191" s="1223"/>
      <c r="AQ191" s="1223"/>
      <c r="AR191" s="1223"/>
      <c r="AT191" s="1223"/>
      <c r="AU191" s="1223"/>
      <c r="AV191" s="1223"/>
      <c r="AW191" s="1223"/>
      <c r="AX191" s="1223"/>
      <c r="AY191" s="1223"/>
    </row>
    <row r="192" spans="1:51" s="243" customFormat="1" ht="15.75">
      <c r="A192" s="24"/>
      <c r="B192" s="28"/>
      <c r="C192" s="251"/>
      <c r="D192" s="252"/>
      <c r="E192" s="252"/>
      <c r="F192" s="251"/>
      <c r="G192" s="251"/>
      <c r="H192" s="251"/>
      <c r="I192" s="28"/>
      <c r="J192" s="28"/>
      <c r="K192" s="28"/>
      <c r="L192" s="28"/>
      <c r="M192" s="28"/>
      <c r="N192" s="28"/>
      <c r="O192" s="28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AM192" s="1223"/>
      <c r="AN192" s="1223"/>
      <c r="AO192" s="1223"/>
      <c r="AP192" s="1223"/>
      <c r="AQ192" s="1223"/>
      <c r="AR192" s="1223"/>
      <c r="AT192" s="1223"/>
      <c r="AU192" s="1223"/>
      <c r="AV192" s="1223"/>
      <c r="AW192" s="1223"/>
      <c r="AX192" s="1223"/>
      <c r="AY192" s="1223"/>
    </row>
    <row r="193" spans="1:51" s="243" customFormat="1" ht="15.75">
      <c r="A193" s="24"/>
      <c r="B193" s="2340"/>
      <c r="C193" s="2341"/>
      <c r="D193" s="2341"/>
      <c r="E193" s="2341"/>
      <c r="F193" s="2340"/>
      <c r="G193" s="2340"/>
      <c r="H193" s="2340"/>
      <c r="I193" s="2340"/>
      <c r="J193" s="2340"/>
      <c r="K193" s="2340"/>
      <c r="L193" s="2341"/>
      <c r="M193" s="2341"/>
      <c r="N193" s="2341"/>
      <c r="O193" s="198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AM193" s="1223"/>
      <c r="AN193" s="1223"/>
      <c r="AO193" s="1223"/>
      <c r="AP193" s="1223"/>
      <c r="AQ193" s="1223"/>
      <c r="AR193" s="1223"/>
      <c r="AT193" s="1223"/>
      <c r="AU193" s="1223"/>
      <c r="AV193" s="1223"/>
      <c r="AW193" s="1223"/>
      <c r="AX193" s="1223"/>
      <c r="AY193" s="1223"/>
    </row>
    <row r="194" spans="1:51" s="243" customFormat="1" ht="15.75">
      <c r="A194" s="24"/>
      <c r="B194" s="2340"/>
      <c r="C194" s="2341"/>
      <c r="D194" s="2341"/>
      <c r="E194" s="2341"/>
      <c r="F194" s="2340"/>
      <c r="G194" s="2340"/>
      <c r="H194" s="2340"/>
      <c r="I194" s="2340"/>
      <c r="J194" s="2340"/>
      <c r="K194" s="2340"/>
      <c r="L194" s="2341"/>
      <c r="M194" s="2341"/>
      <c r="N194" s="2341"/>
      <c r="O194" s="198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AM194" s="1223"/>
      <c r="AN194" s="1223"/>
      <c r="AO194" s="1223"/>
      <c r="AP194" s="1223"/>
      <c r="AQ194" s="1223"/>
      <c r="AR194" s="1223"/>
      <c r="AT194" s="1223"/>
      <c r="AU194" s="1223"/>
      <c r="AV194" s="1223"/>
      <c r="AW194" s="1223"/>
      <c r="AX194" s="1223"/>
      <c r="AY194" s="1223"/>
    </row>
    <row r="195" spans="1:51" s="243" customFormat="1" ht="15.75">
      <c r="A195" s="24"/>
      <c r="B195" s="2340"/>
      <c r="C195" s="2341"/>
      <c r="D195" s="2341"/>
      <c r="E195" s="2341"/>
      <c r="F195" s="2340"/>
      <c r="G195" s="2340"/>
      <c r="H195" s="2340"/>
      <c r="I195" s="2340"/>
      <c r="J195" s="2340"/>
      <c r="K195" s="2340"/>
      <c r="L195" s="2341"/>
      <c r="M195" s="2341"/>
      <c r="N195" s="2341"/>
      <c r="O195" s="198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AM195" s="1223"/>
      <c r="AN195" s="1223"/>
      <c r="AO195" s="1223"/>
      <c r="AP195" s="1223"/>
      <c r="AQ195" s="1223"/>
      <c r="AR195" s="1223"/>
      <c r="AT195" s="1223"/>
      <c r="AU195" s="1223"/>
      <c r="AV195" s="1223"/>
      <c r="AW195" s="1223"/>
      <c r="AX195" s="1223"/>
      <c r="AY195" s="1223"/>
    </row>
    <row r="196" spans="1:51" s="28" customFormat="1" ht="15.75">
      <c r="A196" s="24"/>
      <c r="B196" s="2340"/>
      <c r="C196" s="2341"/>
      <c r="D196" s="2341"/>
      <c r="E196" s="2341"/>
      <c r="F196" s="2340"/>
      <c r="G196" s="2340"/>
      <c r="H196" s="2340"/>
      <c r="I196" s="2340"/>
      <c r="J196" s="2340"/>
      <c r="K196" s="2340"/>
      <c r="L196" s="2341"/>
      <c r="M196" s="2341"/>
      <c r="N196" s="2341"/>
      <c r="O196" s="198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AM196" s="1221"/>
      <c r="AN196" s="1221"/>
      <c r="AO196" s="1221"/>
      <c r="AP196" s="1221"/>
      <c r="AQ196" s="1221"/>
      <c r="AR196" s="1221"/>
      <c r="AT196" s="1221"/>
      <c r="AU196" s="1221"/>
      <c r="AV196" s="1221"/>
      <c r="AW196" s="1221"/>
      <c r="AX196" s="1221"/>
      <c r="AY196" s="1221"/>
    </row>
    <row r="197" spans="1:51" s="28" customFormat="1" ht="15.75">
      <c r="A197" s="24"/>
      <c r="B197" s="2340"/>
      <c r="C197" s="2341"/>
      <c r="D197" s="2341"/>
      <c r="E197" s="2341"/>
      <c r="F197" s="2340"/>
      <c r="G197" s="2340"/>
      <c r="H197" s="2340"/>
      <c r="I197" s="2340"/>
      <c r="J197" s="2340"/>
      <c r="K197" s="2340"/>
      <c r="L197" s="2341"/>
      <c r="M197" s="2341"/>
      <c r="N197" s="2341"/>
      <c r="O197" s="198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AM197" s="1221"/>
      <c r="AN197" s="1221"/>
      <c r="AO197" s="1221"/>
      <c r="AP197" s="1221"/>
      <c r="AQ197" s="1221"/>
      <c r="AR197" s="1221"/>
      <c r="AT197" s="1221"/>
      <c r="AU197" s="1221"/>
      <c r="AV197" s="1221"/>
      <c r="AW197" s="1221"/>
      <c r="AX197" s="1221"/>
      <c r="AY197" s="1221"/>
    </row>
    <row r="198" spans="1:51" s="28" customFormat="1" ht="15.75">
      <c r="A198" s="24"/>
      <c r="B198" s="2342"/>
      <c r="C198" s="2343"/>
      <c r="D198" s="2343"/>
      <c r="E198" s="2343"/>
      <c r="F198" s="2342"/>
      <c r="G198" s="2342"/>
      <c r="H198" s="2342"/>
      <c r="I198" s="2342"/>
      <c r="J198" s="2342"/>
      <c r="K198" s="2342"/>
      <c r="L198" s="2343"/>
      <c r="M198" s="2343"/>
      <c r="N198" s="2343"/>
      <c r="O198" s="199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AM198" s="1221"/>
      <c r="AN198" s="1221"/>
      <c r="AO198" s="1221"/>
      <c r="AP198" s="1221"/>
      <c r="AQ198" s="1221"/>
      <c r="AR198" s="1221"/>
      <c r="AT198" s="1221"/>
      <c r="AU198" s="1221"/>
      <c r="AV198" s="1221"/>
      <c r="AW198" s="1221"/>
      <c r="AX198" s="1221"/>
      <c r="AY198" s="1221"/>
    </row>
    <row r="199" spans="1:51" s="28" customFormat="1" ht="15.75">
      <c r="A199" s="24"/>
      <c r="B199" s="2342"/>
      <c r="C199" s="2343"/>
      <c r="D199" s="2343"/>
      <c r="E199" s="2343"/>
      <c r="F199" s="2342"/>
      <c r="G199" s="2342"/>
      <c r="H199" s="2342"/>
      <c r="I199" s="2342"/>
      <c r="J199" s="2342"/>
      <c r="K199" s="2342"/>
      <c r="L199" s="2343"/>
      <c r="M199" s="2343"/>
      <c r="N199" s="2343"/>
      <c r="O199" s="199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AM199" s="1221"/>
      <c r="AN199" s="1221"/>
      <c r="AO199" s="1221"/>
      <c r="AP199" s="1221"/>
      <c r="AQ199" s="1221"/>
      <c r="AR199" s="1221"/>
      <c r="AT199" s="1221"/>
      <c r="AU199" s="1221"/>
      <c r="AV199" s="1221"/>
      <c r="AW199" s="1221"/>
      <c r="AX199" s="1221"/>
      <c r="AY199" s="1221"/>
    </row>
    <row r="200" spans="1:51" s="28" customFormat="1" ht="15.75">
      <c r="A200" s="24"/>
      <c r="B200" s="2342"/>
      <c r="C200" s="2343"/>
      <c r="D200" s="2343"/>
      <c r="E200" s="2343"/>
      <c r="F200" s="2342"/>
      <c r="G200" s="2342"/>
      <c r="H200" s="2342"/>
      <c r="I200" s="2342"/>
      <c r="J200" s="2342"/>
      <c r="K200" s="2342"/>
      <c r="L200" s="2343"/>
      <c r="M200" s="2343"/>
      <c r="N200" s="2343"/>
      <c r="O200" s="199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AM200" s="1221"/>
      <c r="AN200" s="1221"/>
      <c r="AO200" s="1221"/>
      <c r="AP200" s="1221"/>
      <c r="AQ200" s="1221"/>
      <c r="AR200" s="1221"/>
      <c r="AT200" s="1221"/>
      <c r="AU200" s="1221"/>
      <c r="AV200" s="1221"/>
      <c r="AW200" s="1221"/>
      <c r="AX200" s="1221"/>
      <c r="AY200" s="1221"/>
    </row>
    <row r="201" spans="1:51" s="28" customFormat="1" ht="15.75">
      <c r="A201" s="24"/>
      <c r="B201" s="2342"/>
      <c r="C201" s="2343"/>
      <c r="D201" s="2343"/>
      <c r="E201" s="2343"/>
      <c r="F201" s="2342"/>
      <c r="G201" s="2342"/>
      <c r="H201" s="2342"/>
      <c r="I201" s="2342"/>
      <c r="J201" s="2342"/>
      <c r="K201" s="2342"/>
      <c r="L201" s="2343"/>
      <c r="M201" s="2343"/>
      <c r="N201" s="2343"/>
      <c r="O201" s="199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AM201" s="1221"/>
      <c r="AN201" s="1221"/>
      <c r="AO201" s="1221"/>
      <c r="AP201" s="1221"/>
      <c r="AQ201" s="1221"/>
      <c r="AR201" s="1221"/>
      <c r="AT201" s="1221"/>
      <c r="AU201" s="1221"/>
      <c r="AV201" s="1221"/>
      <c r="AW201" s="1221"/>
      <c r="AX201" s="1221"/>
      <c r="AY201" s="1221"/>
    </row>
    <row r="202" spans="1:51" s="28" customFormat="1" ht="15.75">
      <c r="A202" s="24"/>
      <c r="B202" s="2342"/>
      <c r="C202" s="2343"/>
      <c r="D202" s="2343"/>
      <c r="E202" s="2343"/>
      <c r="F202" s="2342"/>
      <c r="G202" s="2342"/>
      <c r="H202" s="2342"/>
      <c r="I202" s="2342"/>
      <c r="J202" s="2342"/>
      <c r="K202" s="2342"/>
      <c r="L202" s="2343"/>
      <c r="M202" s="2343"/>
      <c r="N202" s="2343"/>
      <c r="O202" s="199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AM202" s="1221"/>
      <c r="AN202" s="1221"/>
      <c r="AO202" s="1221"/>
      <c r="AP202" s="1221"/>
      <c r="AQ202" s="1221"/>
      <c r="AR202" s="1221"/>
      <c r="AT202" s="1221"/>
      <c r="AU202" s="1221"/>
      <c r="AV202" s="1221"/>
      <c r="AW202" s="1221"/>
      <c r="AX202" s="1221"/>
      <c r="AY202" s="1221"/>
    </row>
    <row r="203" spans="1:51" s="28" customFormat="1" ht="15.75">
      <c r="A203" s="24"/>
      <c r="B203" s="2342"/>
      <c r="C203" s="2343"/>
      <c r="D203" s="2343"/>
      <c r="E203" s="2343"/>
      <c r="F203" s="2342"/>
      <c r="G203" s="2342"/>
      <c r="H203" s="2342"/>
      <c r="I203" s="2342"/>
      <c r="J203" s="2342"/>
      <c r="K203" s="2342"/>
      <c r="L203" s="2343"/>
      <c r="M203" s="2343"/>
      <c r="N203" s="2343"/>
      <c r="O203" s="199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AM203" s="1221"/>
      <c r="AN203" s="1221"/>
      <c r="AO203" s="1221"/>
      <c r="AP203" s="1221"/>
      <c r="AQ203" s="1221"/>
      <c r="AR203" s="1221"/>
      <c r="AT203" s="1221"/>
      <c r="AU203" s="1221"/>
      <c r="AV203" s="1221"/>
      <c r="AW203" s="1221"/>
      <c r="AX203" s="1221"/>
      <c r="AY203" s="1221"/>
    </row>
    <row r="204" spans="1:51" s="28" customFormat="1" ht="15.75">
      <c r="A204" s="24"/>
      <c r="B204" s="2342"/>
      <c r="C204" s="2343"/>
      <c r="D204" s="2343"/>
      <c r="E204" s="2343"/>
      <c r="F204" s="2342"/>
      <c r="G204" s="2342"/>
      <c r="H204" s="2342"/>
      <c r="I204" s="2342"/>
      <c r="J204" s="2342"/>
      <c r="K204" s="2342"/>
      <c r="L204" s="2343"/>
      <c r="M204" s="2343"/>
      <c r="N204" s="2343"/>
      <c r="O204" s="199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198"/>
      <c r="AM204" s="1221"/>
      <c r="AN204" s="1221"/>
      <c r="AO204" s="1221"/>
      <c r="AP204" s="1221"/>
      <c r="AQ204" s="1221"/>
      <c r="AR204" s="1221"/>
      <c r="AT204" s="1221"/>
      <c r="AU204" s="1221"/>
      <c r="AV204" s="1221"/>
      <c r="AW204" s="1221"/>
      <c r="AX204" s="1221"/>
      <c r="AY204" s="1221"/>
    </row>
    <row r="205" spans="1:51" s="28" customFormat="1" ht="15.75">
      <c r="A205" s="24"/>
      <c r="B205" s="2342"/>
      <c r="C205" s="2343"/>
      <c r="D205" s="2343"/>
      <c r="E205" s="2343"/>
      <c r="F205" s="2342"/>
      <c r="G205" s="2342"/>
      <c r="H205" s="2342"/>
      <c r="I205" s="2342"/>
      <c r="J205" s="2342"/>
      <c r="K205" s="2342"/>
      <c r="L205" s="2343"/>
      <c r="M205" s="2343"/>
      <c r="N205" s="2343"/>
      <c r="O205" s="199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198"/>
      <c r="AM205" s="1221"/>
      <c r="AN205" s="1221"/>
      <c r="AO205" s="1221"/>
      <c r="AP205" s="1221"/>
      <c r="AQ205" s="1221"/>
      <c r="AR205" s="1221"/>
      <c r="AT205" s="1221"/>
      <c r="AU205" s="1221"/>
      <c r="AV205" s="1221"/>
      <c r="AW205" s="1221"/>
      <c r="AX205" s="1221"/>
      <c r="AY205" s="1221"/>
    </row>
    <row r="206" spans="1:51" s="28" customFormat="1" ht="15.75">
      <c r="A206" s="24"/>
      <c r="B206" s="2342"/>
      <c r="C206" s="2343"/>
      <c r="D206" s="2343"/>
      <c r="E206" s="2343"/>
      <c r="F206" s="2342"/>
      <c r="G206" s="2342"/>
      <c r="H206" s="2342"/>
      <c r="I206" s="2342"/>
      <c r="J206" s="2342"/>
      <c r="K206" s="2342"/>
      <c r="L206" s="2343"/>
      <c r="M206" s="2343"/>
      <c r="N206" s="2343"/>
      <c r="O206" s="199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198"/>
      <c r="AM206" s="1221"/>
      <c r="AN206" s="1221"/>
      <c r="AO206" s="1221"/>
      <c r="AP206" s="1221"/>
      <c r="AQ206" s="1221"/>
      <c r="AR206" s="1221"/>
      <c r="AT206" s="1221"/>
      <c r="AU206" s="1221"/>
      <c r="AV206" s="1221"/>
      <c r="AW206" s="1221"/>
      <c r="AX206" s="1221"/>
      <c r="AY206" s="1221"/>
    </row>
    <row r="207" spans="1:51" s="28" customFormat="1" ht="15.75">
      <c r="A207" s="24"/>
      <c r="B207" s="2342"/>
      <c r="C207" s="2343"/>
      <c r="D207" s="2343"/>
      <c r="E207" s="2343"/>
      <c r="F207" s="2342"/>
      <c r="G207" s="2342"/>
      <c r="H207" s="2342"/>
      <c r="I207" s="2342"/>
      <c r="J207" s="2342"/>
      <c r="K207" s="2342"/>
      <c r="L207" s="2343"/>
      <c r="M207" s="2343"/>
      <c r="N207" s="2343"/>
      <c r="O207" s="199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198"/>
      <c r="AM207" s="1221"/>
      <c r="AN207" s="1221"/>
      <c r="AO207" s="1221"/>
      <c r="AP207" s="1221"/>
      <c r="AQ207" s="1221"/>
      <c r="AR207" s="1221"/>
      <c r="AT207" s="1221"/>
      <c r="AU207" s="1221"/>
      <c r="AV207" s="1221"/>
      <c r="AW207" s="1221"/>
      <c r="AX207" s="1221"/>
      <c r="AY207" s="1221"/>
    </row>
    <row r="208" spans="1:51" s="28" customFormat="1" ht="15.75">
      <c r="A208" s="24"/>
      <c r="B208" s="2342"/>
      <c r="C208" s="2343"/>
      <c r="D208" s="2343"/>
      <c r="E208" s="2343"/>
      <c r="F208" s="2342"/>
      <c r="G208" s="2342"/>
      <c r="H208" s="2342"/>
      <c r="I208" s="2342"/>
      <c r="J208" s="2342"/>
      <c r="K208" s="2342"/>
      <c r="L208" s="2343"/>
      <c r="M208" s="2343"/>
      <c r="N208" s="2343"/>
      <c r="O208" s="199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198"/>
      <c r="AM208" s="1221"/>
      <c r="AN208" s="1221"/>
      <c r="AO208" s="1221"/>
      <c r="AP208" s="1221"/>
      <c r="AQ208" s="1221"/>
      <c r="AR208" s="1221"/>
      <c r="AT208" s="1221"/>
      <c r="AU208" s="1221"/>
      <c r="AV208" s="1221"/>
      <c r="AW208" s="1221"/>
      <c r="AX208" s="1221"/>
      <c r="AY208" s="1221"/>
    </row>
    <row r="209" spans="2:26" ht="15.75">
      <c r="B209" s="2342"/>
      <c r="C209" s="2343"/>
      <c r="D209" s="2343"/>
      <c r="E209" s="2343"/>
      <c r="F209" s="2342"/>
      <c r="G209" s="2342"/>
      <c r="H209" s="2342"/>
      <c r="I209" s="2342"/>
      <c r="J209" s="2342"/>
      <c r="K209" s="2342"/>
      <c r="L209" s="2343"/>
      <c r="M209" s="2343"/>
      <c r="N209" s="2343"/>
      <c r="O209" s="199"/>
      <c r="Z209" s="199"/>
    </row>
    <row r="210" ht="15.75">
      <c r="Z210" s="199"/>
    </row>
    <row r="211" ht="15.75">
      <c r="Z211" s="199"/>
    </row>
    <row r="212" ht="15.75">
      <c r="Z212" s="199"/>
    </row>
    <row r="213" ht="15.75">
      <c r="Z213" s="199"/>
    </row>
    <row r="214" ht="15.75">
      <c r="Z214" s="199"/>
    </row>
    <row r="215" ht="15.75">
      <c r="Z215" s="199"/>
    </row>
    <row r="216" ht="15.75">
      <c r="Z216" s="199"/>
    </row>
    <row r="217" ht="15.75">
      <c r="Z217" s="199"/>
    </row>
    <row r="218" ht="15.75">
      <c r="Z218" s="199"/>
    </row>
    <row r="219" ht="15.75">
      <c r="Z219" s="199"/>
    </row>
    <row r="220" ht="15.75">
      <c r="Z220" s="199"/>
    </row>
    <row r="222" ht="15.75">
      <c r="Z222" s="256"/>
    </row>
    <row r="223" spans="26:33" ht="15.75">
      <c r="Z223" s="251"/>
      <c r="AA223" s="251"/>
      <c r="AB223" s="251"/>
      <c r="AC223" s="251"/>
      <c r="AD223" s="251"/>
      <c r="AE223" s="251"/>
      <c r="AF223" s="251"/>
      <c r="AG223" s="251"/>
    </row>
    <row r="224" spans="26:33" ht="15.75">
      <c r="Z224" s="26"/>
      <c r="AA224" s="26"/>
      <c r="AB224" s="26"/>
      <c r="AC224" s="26"/>
      <c r="AD224" s="26"/>
      <c r="AE224" s="26"/>
      <c r="AF224" s="26"/>
      <c r="AG224" s="26"/>
    </row>
    <row r="225" spans="26:33" ht="15.75">
      <c r="Z225" s="26"/>
      <c r="AA225" s="26"/>
      <c r="AB225" s="26"/>
      <c r="AC225" s="26"/>
      <c r="AD225" s="26"/>
      <c r="AE225" s="26"/>
      <c r="AF225" s="26"/>
      <c r="AG225" s="26"/>
    </row>
    <row r="226" spans="26:33" ht="15.75">
      <c r="Z226" s="26"/>
      <c r="AA226" s="26"/>
      <c r="AB226" s="26"/>
      <c r="AC226" s="26"/>
      <c r="AD226" s="26"/>
      <c r="AE226" s="26"/>
      <c r="AF226" s="26"/>
      <c r="AG226" s="26"/>
    </row>
  </sheetData>
  <sheetProtection selectLockedCells="1" selectUnlockedCells="1"/>
  <mergeCells count="68">
    <mergeCell ref="N2:Y2"/>
    <mergeCell ref="C3:C7"/>
    <mergeCell ref="D3:D7"/>
    <mergeCell ref="E3:F4"/>
    <mergeCell ref="A94:B94"/>
    <mergeCell ref="M3:M7"/>
    <mergeCell ref="N3:P4"/>
    <mergeCell ref="Q3:S4"/>
    <mergeCell ref="T3:V4"/>
    <mergeCell ref="L4:L7"/>
    <mergeCell ref="A1:Y1"/>
    <mergeCell ref="A2:A7"/>
    <mergeCell ref="B2:B7"/>
    <mergeCell ref="C2:F2"/>
    <mergeCell ref="G2:G7"/>
    <mergeCell ref="H2:L2"/>
    <mergeCell ref="W3:Y4"/>
    <mergeCell ref="I4:I7"/>
    <mergeCell ref="J4:J7"/>
    <mergeCell ref="K4:K7"/>
    <mergeCell ref="E5:E7"/>
    <mergeCell ref="F5:F7"/>
    <mergeCell ref="N6:Y6"/>
    <mergeCell ref="H3:H7"/>
    <mergeCell ref="I3:L3"/>
    <mergeCell ref="A9:Y9"/>
    <mergeCell ref="A101:B101"/>
    <mergeCell ref="A10:Y10"/>
    <mergeCell ref="A181:B182"/>
    <mergeCell ref="C181:S182"/>
    <mergeCell ref="A56:B56"/>
    <mergeCell ref="A57:B57"/>
    <mergeCell ref="A58:B58"/>
    <mergeCell ref="A59:S59"/>
    <mergeCell ref="A92:B92"/>
    <mergeCell ref="A93:B93"/>
    <mergeCell ref="A106:S106"/>
    <mergeCell ref="A107:S107"/>
    <mergeCell ref="A163:B163"/>
    <mergeCell ref="A108:S108"/>
    <mergeCell ref="A95:S95"/>
    <mergeCell ref="A99:B99"/>
    <mergeCell ref="A100:B100"/>
    <mergeCell ref="A102:S102"/>
    <mergeCell ref="A104:B104"/>
    <mergeCell ref="A105:S105"/>
    <mergeCell ref="A164:B164"/>
    <mergeCell ref="A165:B165"/>
    <mergeCell ref="C166:S166"/>
    <mergeCell ref="A167:B167"/>
    <mergeCell ref="A168:B168"/>
    <mergeCell ref="A166:B166"/>
    <mergeCell ref="A169:B169"/>
    <mergeCell ref="A170:M170"/>
    <mergeCell ref="N175:P175"/>
    <mergeCell ref="Q175:S175"/>
    <mergeCell ref="A171:M171"/>
    <mergeCell ref="A172:M172"/>
    <mergeCell ref="K174:M174"/>
    <mergeCell ref="D187:F187"/>
    <mergeCell ref="I187:J187"/>
    <mergeCell ref="K176:M176"/>
    <mergeCell ref="N176:S176"/>
    <mergeCell ref="D183:F183"/>
    <mergeCell ref="H183:J183"/>
    <mergeCell ref="D185:F185"/>
    <mergeCell ref="H185:J185"/>
    <mergeCell ref="A177:S177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4" r:id="rId1"/>
  <rowBreaks count="4" manualBreakCount="4">
    <brk id="43" max="18" man="1"/>
    <brk id="89" max="18" man="1"/>
    <brk id="136" max="18" man="1"/>
    <brk id="182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1"/>
  <sheetViews>
    <sheetView tabSelected="1" view="pageBreakPreview" zoomScaleNormal="50" zoomScaleSheetLayoutView="100" zoomScalePageLayoutView="0" workbookViewId="0" topLeftCell="A1">
      <selection activeCell="G12" sqref="G12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customWidth="1"/>
    <col min="8" max="8" width="10.125" style="26" customWidth="1"/>
    <col min="9" max="9" width="9.00390625" style="25" customWidth="1"/>
    <col min="10" max="10" width="8.25390625" style="25" customWidth="1"/>
    <col min="11" max="13" width="7.375" style="25" customWidth="1"/>
    <col min="14" max="14" width="7.125" style="25" customWidth="1"/>
    <col min="15" max="15" width="7.625" style="25" customWidth="1"/>
    <col min="16" max="16" width="6.625" style="25" customWidth="1"/>
    <col min="17" max="17" width="9.25390625" style="25" customWidth="1"/>
    <col min="18" max="18" width="7.75390625" style="25" customWidth="1"/>
    <col min="19" max="19" width="7.875" style="25" customWidth="1"/>
    <col min="20" max="25" width="0" style="25" hidden="1" customWidth="1"/>
    <col min="26" max="26" width="7.125" style="25" hidden="1" customWidth="1"/>
    <col min="27" max="38" width="0" style="25" hidden="1" customWidth="1"/>
    <col min="39" max="44" width="0" style="1225" hidden="1" customWidth="1"/>
    <col min="45" max="45" width="19.875" style="25" customWidth="1"/>
    <col min="46" max="51" width="12.75390625" style="1225" hidden="1" customWidth="1"/>
    <col min="52" max="16384" width="9.125" style="25" customWidth="1"/>
  </cols>
  <sheetData>
    <row r="1" spans="1:51" s="906" customFormat="1" ht="19.5" thickBot="1">
      <c r="A1" s="3114" t="s">
        <v>469</v>
      </c>
      <c r="B1" s="3115"/>
      <c r="C1" s="3115"/>
      <c r="D1" s="3115"/>
      <c r="E1" s="3115"/>
      <c r="F1" s="3115"/>
      <c r="G1" s="3115"/>
      <c r="H1" s="3115"/>
      <c r="I1" s="3115"/>
      <c r="J1" s="3115"/>
      <c r="K1" s="3115"/>
      <c r="L1" s="3115"/>
      <c r="M1" s="3115"/>
      <c r="N1" s="3116"/>
      <c r="O1" s="3116"/>
      <c r="P1" s="3116"/>
      <c r="Q1" s="3116"/>
      <c r="R1" s="3116"/>
      <c r="S1" s="3116"/>
      <c r="T1" s="3116"/>
      <c r="U1" s="3116"/>
      <c r="V1" s="3116"/>
      <c r="W1" s="3116"/>
      <c r="X1" s="3116"/>
      <c r="Y1" s="3117"/>
      <c r="AM1" s="1214"/>
      <c r="AN1" s="1214"/>
      <c r="AO1" s="1214"/>
      <c r="AP1" s="1214"/>
      <c r="AQ1" s="1214"/>
      <c r="AR1" s="1214"/>
      <c r="AT1" s="1214"/>
      <c r="AU1" s="1214"/>
      <c r="AV1" s="1214"/>
      <c r="AW1" s="1214"/>
      <c r="AX1" s="1214"/>
      <c r="AY1" s="1214"/>
    </row>
    <row r="2" spans="1:51" s="906" customFormat="1" ht="39.75" customHeight="1" thickBot="1">
      <c r="A2" s="3201" t="s">
        <v>41</v>
      </c>
      <c r="B2" s="3119" t="s">
        <v>42</v>
      </c>
      <c r="C2" s="3120" t="s">
        <v>238</v>
      </c>
      <c r="D2" s="3438"/>
      <c r="E2" s="3438"/>
      <c r="F2" s="3439"/>
      <c r="G2" s="3123" t="s">
        <v>43</v>
      </c>
      <c r="H2" s="3126" t="s">
        <v>44</v>
      </c>
      <c r="I2" s="3126"/>
      <c r="J2" s="3126"/>
      <c r="K2" s="3126"/>
      <c r="L2" s="3126"/>
      <c r="M2" s="29"/>
      <c r="N2" s="3297" t="s">
        <v>45</v>
      </c>
      <c r="O2" s="3298"/>
      <c r="P2" s="3298"/>
      <c r="Q2" s="3298"/>
      <c r="R2" s="3298"/>
      <c r="S2" s="3298"/>
      <c r="T2" s="3298"/>
      <c r="U2" s="3298"/>
      <c r="V2" s="3298"/>
      <c r="W2" s="3298"/>
      <c r="X2" s="3298"/>
      <c r="Y2" s="3299"/>
      <c r="AM2" s="1214"/>
      <c r="AN2" s="1214"/>
      <c r="AO2" s="1214"/>
      <c r="AP2" s="1214"/>
      <c r="AQ2" s="1214"/>
      <c r="AR2" s="1214"/>
      <c r="AT2" s="1214"/>
      <c r="AU2" s="1214"/>
      <c r="AV2" s="1214"/>
      <c r="AW2" s="1214"/>
      <c r="AX2" s="1214"/>
      <c r="AY2" s="1214"/>
    </row>
    <row r="3" spans="1:51" s="906" customFormat="1" ht="12.75" customHeight="1" thickBot="1">
      <c r="A3" s="3201"/>
      <c r="B3" s="3119"/>
      <c r="C3" s="3109" t="s">
        <v>110</v>
      </c>
      <c r="D3" s="3109" t="s">
        <v>111</v>
      </c>
      <c r="E3" s="3110" t="s">
        <v>112</v>
      </c>
      <c r="F3" s="3442"/>
      <c r="G3" s="3440"/>
      <c r="H3" s="3097" t="s">
        <v>46</v>
      </c>
      <c r="I3" s="3098" t="s">
        <v>47</v>
      </c>
      <c r="J3" s="3098"/>
      <c r="K3" s="3098"/>
      <c r="L3" s="3098"/>
      <c r="M3" s="3099" t="s">
        <v>48</v>
      </c>
      <c r="N3" s="3209" t="s">
        <v>49</v>
      </c>
      <c r="O3" s="3209"/>
      <c r="P3" s="3209"/>
      <c r="Q3" s="3209" t="s">
        <v>50</v>
      </c>
      <c r="R3" s="3209"/>
      <c r="S3" s="3209"/>
      <c r="T3" s="3300" t="s">
        <v>51</v>
      </c>
      <c r="U3" s="3300"/>
      <c r="V3" s="3300"/>
      <c r="W3" s="3300" t="s">
        <v>52</v>
      </c>
      <c r="X3" s="3300"/>
      <c r="Y3" s="3300"/>
      <c r="AM3" s="1214"/>
      <c r="AN3" s="1214"/>
      <c r="AO3" s="1214"/>
      <c r="AP3" s="1214"/>
      <c r="AQ3" s="1214"/>
      <c r="AR3" s="1214"/>
      <c r="AT3" s="1214"/>
      <c r="AU3" s="1214"/>
      <c r="AV3" s="1214"/>
      <c r="AW3" s="1214"/>
      <c r="AX3" s="1214"/>
      <c r="AY3" s="1214"/>
    </row>
    <row r="4" spans="1:51" s="906" customFormat="1" ht="32.25" customHeight="1" thickBot="1">
      <c r="A4" s="3201"/>
      <c r="B4" s="3119"/>
      <c r="C4" s="3436"/>
      <c r="D4" s="3436"/>
      <c r="E4" s="3443"/>
      <c r="F4" s="3444"/>
      <c r="G4" s="3440"/>
      <c r="H4" s="3097"/>
      <c r="I4" s="3100" t="s">
        <v>53</v>
      </c>
      <c r="J4" s="3100" t="s">
        <v>54</v>
      </c>
      <c r="K4" s="3100" t="s">
        <v>55</v>
      </c>
      <c r="L4" s="3100" t="s">
        <v>56</v>
      </c>
      <c r="M4" s="3099"/>
      <c r="N4" s="3209"/>
      <c r="O4" s="3209"/>
      <c r="P4" s="3209"/>
      <c r="Q4" s="3209"/>
      <c r="R4" s="3209"/>
      <c r="S4" s="3209"/>
      <c r="T4" s="3300"/>
      <c r="U4" s="3300"/>
      <c r="V4" s="3300"/>
      <c r="W4" s="3300"/>
      <c r="X4" s="3300"/>
      <c r="Y4" s="3300"/>
      <c r="AM4" s="1214"/>
      <c r="AN4" s="1214"/>
      <c r="AO4" s="1214"/>
      <c r="AP4" s="1214"/>
      <c r="AQ4" s="1214"/>
      <c r="AR4" s="1214"/>
      <c r="AT4" s="1214"/>
      <c r="AU4" s="1214"/>
      <c r="AV4" s="1214"/>
      <c r="AW4" s="1214"/>
      <c r="AX4" s="1214"/>
      <c r="AY4" s="1214"/>
    </row>
    <row r="5" spans="1:51" s="906" customFormat="1" ht="19.5" thickBot="1">
      <c r="A5" s="3201"/>
      <c r="B5" s="3119"/>
      <c r="C5" s="3436"/>
      <c r="D5" s="3436"/>
      <c r="E5" s="3101" t="s">
        <v>113</v>
      </c>
      <c r="F5" s="3104" t="s">
        <v>114</v>
      </c>
      <c r="G5" s="3440"/>
      <c r="H5" s="3097"/>
      <c r="I5" s="3100"/>
      <c r="J5" s="3100"/>
      <c r="K5" s="3100"/>
      <c r="L5" s="3100"/>
      <c r="M5" s="3099"/>
      <c r="N5" s="30">
        <v>1</v>
      </c>
      <c r="O5" s="31" t="s">
        <v>239</v>
      </c>
      <c r="P5" s="32" t="s">
        <v>240</v>
      </c>
      <c r="Q5" s="33">
        <v>3</v>
      </c>
      <c r="R5" s="31" t="s">
        <v>241</v>
      </c>
      <c r="S5" s="32" t="s">
        <v>242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M5" s="1215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  <c r="AT5" s="1214"/>
      <c r="AU5" s="1214"/>
      <c r="AV5" s="1214"/>
      <c r="AW5" s="1214"/>
      <c r="AX5" s="1214"/>
      <c r="AY5" s="1214"/>
    </row>
    <row r="6" spans="1:51" s="906" customFormat="1" ht="19.5" thickBot="1">
      <c r="A6" s="3201"/>
      <c r="B6" s="3119"/>
      <c r="C6" s="3436"/>
      <c r="D6" s="3436"/>
      <c r="E6" s="3436"/>
      <c r="F6" s="3105"/>
      <c r="G6" s="3440"/>
      <c r="H6" s="3097"/>
      <c r="I6" s="3100"/>
      <c r="J6" s="3100"/>
      <c r="K6" s="3100"/>
      <c r="L6" s="3100"/>
      <c r="M6" s="3099"/>
      <c r="N6" s="3300" t="s">
        <v>57</v>
      </c>
      <c r="O6" s="3300"/>
      <c r="P6" s="3300"/>
      <c r="Q6" s="3300"/>
      <c r="R6" s="3300"/>
      <c r="S6" s="3300"/>
      <c r="T6" s="3300"/>
      <c r="U6" s="3300"/>
      <c r="V6" s="3300"/>
      <c r="W6" s="3300"/>
      <c r="X6" s="3300"/>
      <c r="Y6" s="3300"/>
      <c r="AM6" s="1214"/>
      <c r="AN6" s="1214"/>
      <c r="AO6" s="1214"/>
      <c r="AP6" s="1214"/>
      <c r="AQ6" s="1214"/>
      <c r="AR6" s="1214"/>
      <c r="AT6" s="1214"/>
      <c r="AU6" s="1214"/>
      <c r="AV6" s="1214"/>
      <c r="AW6" s="1214"/>
      <c r="AX6" s="1214"/>
      <c r="AY6" s="1214"/>
    </row>
    <row r="7" spans="1:51" s="906" customFormat="1" ht="18.75">
      <c r="A7" s="3201"/>
      <c r="B7" s="3119"/>
      <c r="C7" s="3437"/>
      <c r="D7" s="3437"/>
      <c r="E7" s="3437"/>
      <c r="F7" s="3106"/>
      <c r="G7" s="3441"/>
      <c r="H7" s="3097"/>
      <c r="I7" s="3100"/>
      <c r="J7" s="3100"/>
      <c r="K7" s="3100"/>
      <c r="L7" s="3100"/>
      <c r="M7" s="3099"/>
      <c r="N7" s="30">
        <v>15</v>
      </c>
      <c r="O7" s="31">
        <v>9</v>
      </c>
      <c r="P7" s="32">
        <v>9</v>
      </c>
      <c r="Q7" s="33">
        <v>15</v>
      </c>
      <c r="R7" s="31">
        <v>9</v>
      </c>
      <c r="S7" s="32">
        <v>8</v>
      </c>
      <c r="T7" s="911">
        <v>15</v>
      </c>
      <c r="U7" s="909">
        <v>9</v>
      </c>
      <c r="V7" s="910">
        <v>9</v>
      </c>
      <c r="W7" s="911">
        <v>15</v>
      </c>
      <c r="X7" s="909">
        <v>9</v>
      </c>
      <c r="Y7" s="910">
        <v>8</v>
      </c>
      <c r="AM7" s="1214"/>
      <c r="AN7" s="1214"/>
      <c r="AO7" s="1214"/>
      <c r="AP7" s="1214"/>
      <c r="AQ7" s="1214"/>
      <c r="AR7" s="1214"/>
      <c r="AT7" s="1214"/>
      <c r="AU7" s="1214"/>
      <c r="AV7" s="1214"/>
      <c r="AW7" s="1214"/>
      <c r="AX7" s="1214"/>
      <c r="AY7" s="1214"/>
    </row>
    <row r="8" spans="1:51" s="906" customFormat="1" ht="19.5" thickBot="1">
      <c r="A8" s="34">
        <v>1</v>
      </c>
      <c r="B8" s="35">
        <v>2</v>
      </c>
      <c r="C8" s="36">
        <v>3</v>
      </c>
      <c r="D8" s="36">
        <v>4</v>
      </c>
      <c r="E8" s="257">
        <v>5</v>
      </c>
      <c r="F8" s="37">
        <v>6</v>
      </c>
      <c r="G8" s="38">
        <v>7</v>
      </c>
      <c r="H8" s="39">
        <v>8</v>
      </c>
      <c r="I8" s="36">
        <v>9</v>
      </c>
      <c r="J8" s="36">
        <v>10</v>
      </c>
      <c r="K8" s="36">
        <v>11</v>
      </c>
      <c r="L8" s="36">
        <v>12</v>
      </c>
      <c r="M8" s="37">
        <v>13</v>
      </c>
      <c r="N8" s="40">
        <v>14</v>
      </c>
      <c r="O8" s="41">
        <v>15</v>
      </c>
      <c r="P8" s="43">
        <v>16</v>
      </c>
      <c r="Q8" s="42">
        <v>17</v>
      </c>
      <c r="R8" s="41">
        <v>18</v>
      </c>
      <c r="S8" s="43">
        <v>19</v>
      </c>
      <c r="T8" s="922">
        <v>21</v>
      </c>
      <c r="U8" s="920">
        <v>22</v>
      </c>
      <c r="V8" s="921">
        <v>23</v>
      </c>
      <c r="W8" s="922">
        <v>24</v>
      </c>
      <c r="X8" s="920">
        <v>25</v>
      </c>
      <c r="Y8" s="921">
        <v>26</v>
      </c>
      <c r="AM8" s="1214"/>
      <c r="AN8" s="1214"/>
      <c r="AO8" s="1214"/>
      <c r="AP8" s="1214"/>
      <c r="AQ8" s="1214"/>
      <c r="AR8" s="1214"/>
      <c r="AT8" s="1215">
        <v>1</v>
      </c>
      <c r="AU8" s="1215" t="s">
        <v>239</v>
      </c>
      <c r="AV8" s="1215" t="s">
        <v>240</v>
      </c>
      <c r="AW8" s="1215">
        <v>3</v>
      </c>
      <c r="AX8" s="1215" t="s">
        <v>241</v>
      </c>
      <c r="AY8" s="1215" t="s">
        <v>242</v>
      </c>
    </row>
    <row r="9" spans="1:51" s="906" customFormat="1" ht="23.25" customHeight="1" thickBot="1">
      <c r="A9" s="3309" t="s">
        <v>155</v>
      </c>
      <c r="B9" s="3309"/>
      <c r="C9" s="3309"/>
      <c r="D9" s="3309"/>
      <c r="E9" s="3309"/>
      <c r="F9" s="3309"/>
      <c r="G9" s="3309"/>
      <c r="H9" s="3309"/>
      <c r="I9" s="3309"/>
      <c r="J9" s="3309"/>
      <c r="K9" s="3309"/>
      <c r="L9" s="3309"/>
      <c r="M9" s="3309"/>
      <c r="N9" s="3310"/>
      <c r="O9" s="3310"/>
      <c r="P9" s="3310"/>
      <c r="Q9" s="3310"/>
      <c r="R9" s="3310"/>
      <c r="S9" s="3310"/>
      <c r="T9" s="3310"/>
      <c r="U9" s="3310"/>
      <c r="V9" s="3310"/>
      <c r="W9" s="3310"/>
      <c r="X9" s="3310"/>
      <c r="Y9" s="3310"/>
      <c r="AM9" s="1214"/>
      <c r="AN9" s="1214"/>
      <c r="AO9" s="1214"/>
      <c r="AP9" s="1214"/>
      <c r="AQ9" s="1214"/>
      <c r="AR9" s="1214"/>
      <c r="AT9" s="1214"/>
      <c r="AU9" s="1214"/>
      <c r="AV9" s="1214"/>
      <c r="AW9" s="1214"/>
      <c r="AX9" s="1214"/>
      <c r="AY9" s="1214"/>
    </row>
    <row r="10" spans="1:51" s="906" customFormat="1" ht="21.75" customHeight="1" thickBot="1">
      <c r="A10" s="3326" t="s">
        <v>271</v>
      </c>
      <c r="B10" s="3327"/>
      <c r="C10" s="3327"/>
      <c r="D10" s="3327"/>
      <c r="E10" s="3327"/>
      <c r="F10" s="3327"/>
      <c r="G10" s="3327"/>
      <c r="H10" s="3327"/>
      <c r="I10" s="3327"/>
      <c r="J10" s="3327"/>
      <c r="K10" s="3327"/>
      <c r="L10" s="3327"/>
      <c r="M10" s="3327"/>
      <c r="N10" s="3328"/>
      <c r="O10" s="3328"/>
      <c r="P10" s="3328"/>
      <c r="Q10" s="3328"/>
      <c r="R10" s="3328"/>
      <c r="S10" s="3328"/>
      <c r="T10" s="3328"/>
      <c r="U10" s="3328"/>
      <c r="V10" s="3328"/>
      <c r="W10" s="3328"/>
      <c r="X10" s="3328"/>
      <c r="Y10" s="3329"/>
      <c r="AM10" s="1214"/>
      <c r="AN10" s="1214"/>
      <c r="AO10" s="1214"/>
      <c r="AP10" s="1214"/>
      <c r="AQ10" s="1214"/>
      <c r="AR10" s="1214"/>
      <c r="AT10" s="1214"/>
      <c r="AU10" s="1214"/>
      <c r="AV10" s="1214"/>
      <c r="AW10" s="1214"/>
      <c r="AX10" s="1214"/>
      <c r="AY10" s="1214"/>
    </row>
    <row r="11" spans="1:51" s="906" customFormat="1" ht="18" customHeight="1">
      <c r="A11" s="1906" t="s">
        <v>72</v>
      </c>
      <c r="B11" s="2601" t="s">
        <v>203</v>
      </c>
      <c r="C11" s="427" t="s">
        <v>58</v>
      </c>
      <c r="D11" s="2232"/>
      <c r="E11" s="265"/>
      <c r="F11" s="2233"/>
      <c r="G11" s="2636">
        <v>8</v>
      </c>
      <c r="H11" s="2234">
        <f>G11*30</f>
        <v>240</v>
      </c>
      <c r="I11" s="427"/>
      <c r="J11" s="72"/>
      <c r="K11" s="72"/>
      <c r="L11" s="72"/>
      <c r="M11" s="1905"/>
      <c r="N11" s="814"/>
      <c r="O11" s="282"/>
      <c r="P11" s="342"/>
      <c r="Q11" s="283"/>
      <c r="R11" s="284"/>
      <c r="S11" s="284"/>
      <c r="T11" s="933"/>
      <c r="U11" s="934"/>
      <c r="V11" s="935"/>
      <c r="W11" s="933"/>
      <c r="X11" s="934"/>
      <c r="Y11" s="935"/>
      <c r="AA11" s="906" t="s">
        <v>49</v>
      </c>
      <c r="AB11" s="936">
        <f>G18+G22+G184</f>
        <v>10.5</v>
      </c>
      <c r="AM11" s="1214" t="s">
        <v>257</v>
      </c>
      <c r="AN11" s="1214" t="s">
        <v>257</v>
      </c>
      <c r="AO11" s="1214" t="s">
        <v>257</v>
      </c>
      <c r="AP11" s="1214" t="s">
        <v>257</v>
      </c>
      <c r="AQ11" s="1214" t="s">
        <v>257</v>
      </c>
      <c r="AR11" s="1214" t="s">
        <v>257</v>
      </c>
      <c r="AT11" s="1214" t="b">
        <f aca="true" t="shared" si="0" ref="AT11:AY24">ISBLANK(N11)</f>
        <v>1</v>
      </c>
      <c r="AU11" s="1214" t="b">
        <f t="shared" si="0"/>
        <v>1</v>
      </c>
      <c r="AV11" s="1214" t="b">
        <f t="shared" si="0"/>
        <v>1</v>
      </c>
      <c r="AW11" s="1214" t="b">
        <f t="shared" si="0"/>
        <v>1</v>
      </c>
      <c r="AX11" s="1214" t="b">
        <f t="shared" si="0"/>
        <v>1</v>
      </c>
      <c r="AY11" s="1214" t="b">
        <f t="shared" si="0"/>
        <v>1</v>
      </c>
    </row>
    <row r="12" spans="1:51" s="906" customFormat="1" ht="18" customHeight="1">
      <c r="A12" s="1907"/>
      <c r="B12" s="2602" t="s">
        <v>328</v>
      </c>
      <c r="C12" s="307"/>
      <c r="D12" s="2235"/>
      <c r="E12" s="49"/>
      <c r="F12" s="2236"/>
      <c r="G12" s="1552">
        <v>6.5</v>
      </c>
      <c r="H12" s="1711">
        <f>G12*30</f>
        <v>195</v>
      </c>
      <c r="I12" s="323"/>
      <c r="J12" s="77"/>
      <c r="K12" s="77"/>
      <c r="L12" s="77"/>
      <c r="M12" s="316"/>
      <c r="N12" s="78"/>
      <c r="O12" s="52"/>
      <c r="P12" s="54"/>
      <c r="Q12" s="341"/>
      <c r="R12" s="287"/>
      <c r="S12" s="287"/>
      <c r="T12" s="933"/>
      <c r="U12" s="934"/>
      <c r="V12" s="935"/>
      <c r="W12" s="933"/>
      <c r="X12" s="934"/>
      <c r="Y12" s="935"/>
      <c r="AA12" s="906" t="s">
        <v>50</v>
      </c>
      <c r="AB12" s="936">
        <f>G14</f>
        <v>1.5</v>
      </c>
      <c r="AM12" s="1214">
        <f aca="true" t="shared" si="1" ref="AM12:AR24">IF(N12&lt;&gt;0,"так","")</f>
      </c>
      <c r="AN12" s="1214">
        <f t="shared" si="1"/>
      </c>
      <c r="AO12" s="1214">
        <f t="shared" si="1"/>
      </c>
      <c r="AP12" s="1214">
        <f t="shared" si="1"/>
      </c>
      <c r="AQ12" s="1214">
        <f t="shared" si="1"/>
      </c>
      <c r="AR12" s="1214">
        <f t="shared" si="1"/>
      </c>
      <c r="AT12" s="1214" t="b">
        <f t="shared" si="0"/>
        <v>1</v>
      </c>
      <c r="AU12" s="1214" t="b">
        <f t="shared" si="0"/>
        <v>1</v>
      </c>
      <c r="AV12" s="1214" t="b">
        <f t="shared" si="0"/>
        <v>1</v>
      </c>
      <c r="AW12" s="1214" t="b">
        <f t="shared" si="0"/>
        <v>1</v>
      </c>
      <c r="AX12" s="1214" t="b">
        <f t="shared" si="0"/>
        <v>1</v>
      </c>
      <c r="AY12" s="1214" t="b">
        <f t="shared" si="0"/>
        <v>1</v>
      </c>
    </row>
    <row r="13" spans="1:51" s="906" customFormat="1" ht="17.25" customHeight="1">
      <c r="A13" s="1907"/>
      <c r="B13" s="2603" t="s">
        <v>64</v>
      </c>
      <c r="C13" s="307"/>
      <c r="D13" s="2235"/>
      <c r="E13" s="49"/>
      <c r="F13" s="2236"/>
      <c r="G13" s="1552"/>
      <c r="H13" s="1711"/>
      <c r="I13" s="281"/>
      <c r="J13" s="61"/>
      <c r="K13" s="61"/>
      <c r="L13" s="61"/>
      <c r="M13" s="349"/>
      <c r="N13" s="2344" t="s">
        <v>65</v>
      </c>
      <c r="O13" s="2345" t="s">
        <v>65</v>
      </c>
      <c r="P13" s="2346" t="s">
        <v>65</v>
      </c>
      <c r="Q13" s="2344" t="s">
        <v>65</v>
      </c>
      <c r="R13" s="2345" t="s">
        <v>65</v>
      </c>
      <c r="S13" s="287"/>
      <c r="T13" s="933"/>
      <c r="U13" s="934"/>
      <c r="V13" s="935"/>
      <c r="W13" s="933"/>
      <c r="X13" s="934"/>
      <c r="Y13" s="935"/>
      <c r="AM13" s="1214" t="str">
        <f t="shared" si="1"/>
        <v>так</v>
      </c>
      <c r="AN13" s="1214" t="str">
        <f t="shared" si="1"/>
        <v>так</v>
      </c>
      <c r="AO13" s="1214" t="str">
        <f t="shared" si="1"/>
        <v>так</v>
      </c>
      <c r="AP13" s="1214" t="str">
        <f t="shared" si="1"/>
        <v>так</v>
      </c>
      <c r="AQ13" s="1214" t="str">
        <f t="shared" si="1"/>
        <v>так</v>
      </c>
      <c r="AR13" s="1214">
        <f t="shared" si="1"/>
      </c>
      <c r="AT13" s="1214" t="b">
        <f t="shared" si="0"/>
        <v>0</v>
      </c>
      <c r="AU13" s="1214" t="b">
        <f t="shared" si="0"/>
        <v>0</v>
      </c>
      <c r="AV13" s="1214" t="b">
        <f t="shared" si="0"/>
        <v>0</v>
      </c>
      <c r="AW13" s="1214" t="b">
        <f t="shared" si="0"/>
        <v>0</v>
      </c>
      <c r="AX13" s="1214" t="b">
        <f t="shared" si="0"/>
        <v>0</v>
      </c>
      <c r="AY13" s="1214" t="b">
        <f t="shared" si="0"/>
        <v>1</v>
      </c>
    </row>
    <row r="14" spans="1:51" s="3047" customFormat="1" ht="17.25" customHeight="1">
      <c r="A14" s="1907"/>
      <c r="B14" s="2603" t="s">
        <v>71</v>
      </c>
      <c r="C14" s="307"/>
      <c r="D14" s="2235" t="s">
        <v>242</v>
      </c>
      <c r="E14" s="49"/>
      <c r="F14" s="2236"/>
      <c r="G14" s="1552">
        <v>1.5</v>
      </c>
      <c r="H14" s="1711">
        <f>G14*30</f>
        <v>45</v>
      </c>
      <c r="I14" s="281">
        <f>SUM(J14:L14)</f>
        <v>16</v>
      </c>
      <c r="J14" s="61"/>
      <c r="K14" s="61"/>
      <c r="L14" s="61">
        <v>16</v>
      </c>
      <c r="M14" s="349">
        <f>H14-I14</f>
        <v>29</v>
      </c>
      <c r="N14" s="78"/>
      <c r="O14" s="52"/>
      <c r="P14" s="54"/>
      <c r="Q14" s="341"/>
      <c r="R14" s="287"/>
      <c r="S14" s="287">
        <v>2</v>
      </c>
      <c r="T14" s="3044"/>
      <c r="U14" s="3045"/>
      <c r="V14" s="3046"/>
      <c r="W14" s="3044"/>
      <c r="X14" s="3045"/>
      <c r="Y14" s="3046"/>
      <c r="AM14" s="3048">
        <f t="shared" si="1"/>
      </c>
      <c r="AN14" s="3048">
        <f t="shared" si="1"/>
      </c>
      <c r="AO14" s="3048">
        <f t="shared" si="1"/>
      </c>
      <c r="AP14" s="3048">
        <f t="shared" si="1"/>
      </c>
      <c r="AQ14" s="3048">
        <f t="shared" si="1"/>
      </c>
      <c r="AR14" s="3048" t="str">
        <f t="shared" si="1"/>
        <v>так</v>
      </c>
      <c r="AT14" s="3048" t="b">
        <f t="shared" si="0"/>
        <v>1</v>
      </c>
      <c r="AU14" s="3048" t="b">
        <f t="shared" si="0"/>
        <v>1</v>
      </c>
      <c r="AV14" s="3048" t="b">
        <f t="shared" si="0"/>
        <v>1</v>
      </c>
      <c r="AW14" s="3048" t="b">
        <f t="shared" si="0"/>
        <v>1</v>
      </c>
      <c r="AX14" s="3048" t="b">
        <f t="shared" si="0"/>
        <v>1</v>
      </c>
      <c r="AY14" s="3048" t="b">
        <f t="shared" si="0"/>
        <v>0</v>
      </c>
    </row>
    <row r="15" spans="1:51" s="906" customFormat="1" ht="15.75" customHeight="1">
      <c r="A15" s="1923" t="s">
        <v>59</v>
      </c>
      <c r="B15" s="1687" t="s">
        <v>343</v>
      </c>
      <c r="C15" s="307" t="s">
        <v>58</v>
      </c>
      <c r="D15" s="2237"/>
      <c r="E15" s="49"/>
      <c r="F15" s="2236"/>
      <c r="G15" s="2637">
        <v>4.5</v>
      </c>
      <c r="H15" s="1711">
        <f>G15*30</f>
        <v>135</v>
      </c>
      <c r="I15" s="307"/>
      <c r="J15" s="68"/>
      <c r="K15" s="68"/>
      <c r="L15" s="68"/>
      <c r="M15" s="369"/>
      <c r="N15" s="78"/>
      <c r="O15" s="52"/>
      <c r="P15" s="54"/>
      <c r="Q15" s="78"/>
      <c r="R15" s="52"/>
      <c r="S15" s="52"/>
      <c r="T15" s="952"/>
      <c r="U15" s="943"/>
      <c r="V15" s="944"/>
      <c r="W15" s="951"/>
      <c r="X15" s="943"/>
      <c r="Y15" s="944"/>
      <c r="AM15" s="1214">
        <f t="shared" si="1"/>
      </c>
      <c r="AN15" s="1214">
        <f t="shared" si="1"/>
      </c>
      <c r="AO15" s="1214">
        <f t="shared" si="1"/>
      </c>
      <c r="AP15" s="1214">
        <f t="shared" si="1"/>
      </c>
      <c r="AQ15" s="1214">
        <f t="shared" si="1"/>
      </c>
      <c r="AR15" s="1214">
        <f t="shared" si="1"/>
      </c>
      <c r="AT15" s="1214" t="b">
        <f t="shared" si="0"/>
        <v>1</v>
      </c>
      <c r="AU15" s="1214" t="b">
        <f t="shared" si="0"/>
        <v>1</v>
      </c>
      <c r="AV15" s="1214" t="b">
        <f t="shared" si="0"/>
        <v>1</v>
      </c>
      <c r="AW15" s="1214" t="b">
        <f t="shared" si="0"/>
        <v>1</v>
      </c>
      <c r="AX15" s="1214" t="b">
        <f t="shared" si="0"/>
        <v>1</v>
      </c>
      <c r="AY15" s="1214" t="b">
        <f t="shared" si="0"/>
        <v>1</v>
      </c>
    </row>
    <row r="16" spans="1:51" s="1189" customFormat="1" ht="15.75" customHeight="1">
      <c r="A16" s="1923" t="s">
        <v>61</v>
      </c>
      <c r="B16" s="1686" t="s">
        <v>62</v>
      </c>
      <c r="C16" s="307"/>
      <c r="D16" s="122"/>
      <c r="E16" s="60"/>
      <c r="F16" s="2238"/>
      <c r="G16" s="1552">
        <v>3</v>
      </c>
      <c r="H16" s="1711">
        <f aca="true" t="shared" si="2" ref="H16:H24">G16*30</f>
        <v>90</v>
      </c>
      <c r="I16" s="281"/>
      <c r="J16" s="62"/>
      <c r="K16" s="62"/>
      <c r="L16" s="62"/>
      <c r="M16" s="2347"/>
      <c r="N16" s="78"/>
      <c r="O16" s="52"/>
      <c r="P16" s="54"/>
      <c r="Q16" s="78"/>
      <c r="R16" s="52"/>
      <c r="S16" s="52"/>
      <c r="T16" s="2748"/>
      <c r="U16" s="2694"/>
      <c r="V16" s="2695"/>
      <c r="W16" s="2693"/>
      <c r="X16" s="2694"/>
      <c r="Y16" s="2695"/>
      <c r="AM16" s="1219">
        <f t="shared" si="1"/>
      </c>
      <c r="AN16" s="1219" t="s">
        <v>257</v>
      </c>
      <c r="AO16" s="1219">
        <f t="shared" si="1"/>
      </c>
      <c r="AP16" s="1219">
        <f t="shared" si="1"/>
      </c>
      <c r="AQ16" s="1219">
        <f t="shared" si="1"/>
      </c>
      <c r="AR16" s="1219">
        <f t="shared" si="1"/>
      </c>
      <c r="AS16" s="906"/>
      <c r="AT16" s="1219" t="b">
        <f t="shared" si="0"/>
        <v>1</v>
      </c>
      <c r="AU16" s="1219" t="b">
        <f t="shared" si="0"/>
        <v>1</v>
      </c>
      <c r="AV16" s="1219" t="b">
        <f t="shared" si="0"/>
        <v>1</v>
      </c>
      <c r="AW16" s="1219" t="b">
        <f t="shared" si="0"/>
        <v>1</v>
      </c>
      <c r="AX16" s="1219" t="b">
        <f t="shared" si="0"/>
        <v>1</v>
      </c>
      <c r="AY16" s="1219" t="b">
        <f t="shared" si="0"/>
        <v>1</v>
      </c>
    </row>
    <row r="17" spans="1:51" s="1189" customFormat="1" ht="15.75" customHeight="1">
      <c r="A17" s="1923"/>
      <c r="B17" s="1687" t="s">
        <v>329</v>
      </c>
      <c r="C17" s="111"/>
      <c r="D17" s="2239"/>
      <c r="E17" s="49"/>
      <c r="F17" s="2238"/>
      <c r="G17" s="2637">
        <v>2</v>
      </c>
      <c r="H17" s="1711">
        <f t="shared" si="2"/>
        <v>60</v>
      </c>
      <c r="I17" s="281"/>
      <c r="J17" s="65"/>
      <c r="K17" s="65"/>
      <c r="L17" s="65"/>
      <c r="M17" s="349"/>
      <c r="N17" s="78"/>
      <c r="O17" s="52"/>
      <c r="P17" s="54"/>
      <c r="Q17" s="78"/>
      <c r="R17" s="52"/>
      <c r="S17" s="52"/>
      <c r="T17" s="2748"/>
      <c r="U17" s="2694"/>
      <c r="V17" s="2695"/>
      <c r="W17" s="2693"/>
      <c r="X17" s="2694"/>
      <c r="Y17" s="2695"/>
      <c r="AM17" s="1219">
        <f t="shared" si="1"/>
      </c>
      <c r="AN17" s="1219">
        <f t="shared" si="1"/>
      </c>
      <c r="AO17" s="1219">
        <f t="shared" si="1"/>
      </c>
      <c r="AP17" s="1219">
        <f t="shared" si="1"/>
      </c>
      <c r="AQ17" s="1219">
        <f t="shared" si="1"/>
      </c>
      <c r="AR17" s="1219">
        <f t="shared" si="1"/>
      </c>
      <c r="AS17" s="906"/>
      <c r="AT17" s="1219" t="b">
        <f t="shared" si="0"/>
        <v>1</v>
      </c>
      <c r="AU17" s="1219" t="b">
        <f t="shared" si="0"/>
        <v>1</v>
      </c>
      <c r="AV17" s="1219" t="b">
        <f t="shared" si="0"/>
        <v>1</v>
      </c>
      <c r="AW17" s="1219" t="b">
        <f t="shared" si="0"/>
        <v>1</v>
      </c>
      <c r="AX17" s="1219" t="b">
        <f t="shared" si="0"/>
        <v>1</v>
      </c>
      <c r="AY17" s="1219" t="b">
        <f t="shared" si="0"/>
        <v>1</v>
      </c>
    </row>
    <row r="18" spans="1:51" s="3002" customFormat="1" ht="16.5" customHeight="1">
      <c r="A18" s="1923"/>
      <c r="B18" s="1688" t="s">
        <v>64</v>
      </c>
      <c r="C18" s="281"/>
      <c r="D18" s="69" t="s">
        <v>239</v>
      </c>
      <c r="E18" s="68"/>
      <c r="F18" s="2240"/>
      <c r="G18" s="1552">
        <v>1</v>
      </c>
      <c r="H18" s="1711">
        <f t="shared" si="2"/>
        <v>30</v>
      </c>
      <c r="I18" s="281">
        <v>10</v>
      </c>
      <c r="J18" s="69">
        <v>10</v>
      </c>
      <c r="K18" s="69"/>
      <c r="L18" s="69"/>
      <c r="M18" s="2348">
        <f>H18-I18</f>
        <v>20</v>
      </c>
      <c r="N18" s="78"/>
      <c r="O18" s="68">
        <v>1</v>
      </c>
      <c r="P18" s="343"/>
      <c r="Q18" s="78"/>
      <c r="R18" s="52"/>
      <c r="S18" s="52"/>
      <c r="T18" s="2998" t="s">
        <v>65</v>
      </c>
      <c r="U18" s="2999" t="s">
        <v>65</v>
      </c>
      <c r="V18" s="3000" t="s">
        <v>65</v>
      </c>
      <c r="W18" s="3001" t="s">
        <v>65</v>
      </c>
      <c r="X18" s="2999" t="s">
        <v>65</v>
      </c>
      <c r="Y18" s="3000" t="s">
        <v>65</v>
      </c>
      <c r="AM18" s="3003">
        <f t="shared" si="1"/>
      </c>
      <c r="AN18" s="3003" t="str">
        <f t="shared" si="1"/>
        <v>так</v>
      </c>
      <c r="AO18" s="3003">
        <f t="shared" si="1"/>
      </c>
      <c r="AP18" s="3003">
        <f t="shared" si="1"/>
      </c>
      <c r="AQ18" s="3003">
        <f t="shared" si="1"/>
      </c>
      <c r="AR18" s="3003">
        <f t="shared" si="1"/>
      </c>
      <c r="AS18" s="3009"/>
      <c r="AT18" s="3003" t="b">
        <f t="shared" si="0"/>
        <v>1</v>
      </c>
      <c r="AU18" s="3003" t="b">
        <f t="shared" si="0"/>
        <v>0</v>
      </c>
      <c r="AV18" s="3003" t="b">
        <f t="shared" si="0"/>
        <v>1</v>
      </c>
      <c r="AW18" s="3003" t="b">
        <f t="shared" si="0"/>
        <v>1</v>
      </c>
      <c r="AX18" s="3003" t="b">
        <f t="shared" si="0"/>
        <v>1</v>
      </c>
      <c r="AY18" s="3003" t="b">
        <f t="shared" si="0"/>
        <v>1</v>
      </c>
    </row>
    <row r="19" spans="1:51" s="906" customFormat="1" ht="19.5" customHeight="1">
      <c r="A19" s="1676" t="s">
        <v>81</v>
      </c>
      <c r="B19" s="1687" t="s">
        <v>330</v>
      </c>
      <c r="C19" s="307" t="s">
        <v>58</v>
      </c>
      <c r="D19" s="2237"/>
      <c r="E19" s="68"/>
      <c r="F19" s="2240"/>
      <c r="G19" s="2241">
        <v>3</v>
      </c>
      <c r="H19" s="1711">
        <f t="shared" si="2"/>
        <v>90</v>
      </c>
      <c r="I19" s="281"/>
      <c r="J19" s="61"/>
      <c r="K19" s="61"/>
      <c r="L19" s="61"/>
      <c r="M19" s="71"/>
      <c r="N19" s="307"/>
      <c r="O19" s="77"/>
      <c r="P19" s="316"/>
      <c r="Q19" s="313"/>
      <c r="R19" s="52"/>
      <c r="S19" s="52"/>
      <c r="T19" s="951"/>
      <c r="U19" s="943"/>
      <c r="V19" s="944"/>
      <c r="W19" s="951"/>
      <c r="X19" s="943"/>
      <c r="Y19" s="944"/>
      <c r="AM19" s="1214">
        <f t="shared" si="1"/>
      </c>
      <c r="AN19" s="1214">
        <f t="shared" si="1"/>
      </c>
      <c r="AO19" s="1214">
        <f t="shared" si="1"/>
      </c>
      <c r="AP19" s="1214">
        <f t="shared" si="1"/>
      </c>
      <c r="AQ19" s="1214">
        <f t="shared" si="1"/>
      </c>
      <c r="AR19" s="1214">
        <f t="shared" si="1"/>
      </c>
      <c r="AT19" s="1214" t="b">
        <f t="shared" si="0"/>
        <v>1</v>
      </c>
      <c r="AU19" s="1214" t="b">
        <f t="shared" si="0"/>
        <v>1</v>
      </c>
      <c r="AV19" s="1214" t="b">
        <f t="shared" si="0"/>
        <v>1</v>
      </c>
      <c r="AW19" s="1214" t="b">
        <f t="shared" si="0"/>
        <v>1</v>
      </c>
      <c r="AX19" s="1214" t="b">
        <f t="shared" si="0"/>
        <v>1</v>
      </c>
      <c r="AY19" s="1214" t="b">
        <f t="shared" si="0"/>
        <v>1</v>
      </c>
    </row>
    <row r="20" spans="1:51" s="1189" customFormat="1" ht="18.75" customHeight="1">
      <c r="A20" s="1907" t="s">
        <v>36</v>
      </c>
      <c r="B20" s="1686" t="s">
        <v>67</v>
      </c>
      <c r="C20" s="2242"/>
      <c r="D20" s="2235"/>
      <c r="E20" s="80"/>
      <c r="F20" s="81"/>
      <c r="G20" s="1552">
        <v>4</v>
      </c>
      <c r="H20" s="1711">
        <f t="shared" si="2"/>
        <v>120</v>
      </c>
      <c r="I20" s="281"/>
      <c r="J20" s="62"/>
      <c r="K20" s="62"/>
      <c r="L20" s="62"/>
      <c r="M20" s="2347"/>
      <c r="N20" s="307"/>
      <c r="O20" s="61"/>
      <c r="P20" s="71"/>
      <c r="Q20" s="307"/>
      <c r="R20" s="83"/>
      <c r="S20" s="52"/>
      <c r="T20" s="2693"/>
      <c r="U20" s="2694"/>
      <c r="V20" s="2695"/>
      <c r="W20" s="2693"/>
      <c r="X20" s="2694"/>
      <c r="Y20" s="2695"/>
      <c r="AM20" s="1219" t="s">
        <v>257</v>
      </c>
      <c r="AN20" s="1219">
        <f t="shared" si="1"/>
      </c>
      <c r="AO20" s="1219">
        <f t="shared" si="1"/>
      </c>
      <c r="AP20" s="1219">
        <f t="shared" si="1"/>
      </c>
      <c r="AQ20" s="1219">
        <f t="shared" si="1"/>
      </c>
      <c r="AR20" s="1219">
        <f t="shared" si="1"/>
      </c>
      <c r="AS20" s="906"/>
      <c r="AT20" s="1219" t="b">
        <f t="shared" si="0"/>
        <v>1</v>
      </c>
      <c r="AU20" s="1219" t="b">
        <f t="shared" si="0"/>
        <v>1</v>
      </c>
      <c r="AV20" s="1219" t="b">
        <f t="shared" si="0"/>
        <v>1</v>
      </c>
      <c r="AW20" s="1219" t="b">
        <f t="shared" si="0"/>
        <v>1</v>
      </c>
      <c r="AX20" s="1219" t="b">
        <f t="shared" si="0"/>
        <v>1</v>
      </c>
      <c r="AY20" s="1219" t="b">
        <f t="shared" si="0"/>
        <v>1</v>
      </c>
    </row>
    <row r="21" spans="1:51" s="1189" customFormat="1" ht="18" customHeight="1">
      <c r="A21" s="1907"/>
      <c r="B21" s="1687" t="s">
        <v>331</v>
      </c>
      <c r="C21" s="2242"/>
      <c r="D21" s="2235"/>
      <c r="E21" s="2243"/>
      <c r="F21" s="2244"/>
      <c r="G21" s="1552">
        <v>2.5</v>
      </c>
      <c r="H21" s="1711">
        <f t="shared" si="2"/>
        <v>75</v>
      </c>
      <c r="I21" s="281"/>
      <c r="J21" s="62"/>
      <c r="K21" s="62"/>
      <c r="L21" s="62"/>
      <c r="M21" s="2347"/>
      <c r="N21" s="307"/>
      <c r="O21" s="61"/>
      <c r="P21" s="71"/>
      <c r="Q21" s="307"/>
      <c r="R21" s="53"/>
      <c r="S21" s="52"/>
      <c r="T21" s="2693"/>
      <c r="U21" s="2694"/>
      <c r="V21" s="2695"/>
      <c r="W21" s="2693"/>
      <c r="X21" s="2694"/>
      <c r="Y21" s="2695"/>
      <c r="AM21" s="1219">
        <f t="shared" si="1"/>
      </c>
      <c r="AN21" s="1219">
        <f t="shared" si="1"/>
      </c>
      <c r="AO21" s="1219">
        <f t="shared" si="1"/>
      </c>
      <c r="AP21" s="1219">
        <f t="shared" si="1"/>
      </c>
      <c r="AQ21" s="1219">
        <f t="shared" si="1"/>
      </c>
      <c r="AR21" s="1219">
        <f t="shared" si="1"/>
      </c>
      <c r="AS21" s="906"/>
      <c r="AT21" s="1219" t="b">
        <f t="shared" si="0"/>
        <v>1</v>
      </c>
      <c r="AU21" s="1219" t="b">
        <f t="shared" si="0"/>
        <v>1</v>
      </c>
      <c r="AV21" s="1219" t="b">
        <f t="shared" si="0"/>
        <v>1</v>
      </c>
      <c r="AW21" s="1219" t="b">
        <f t="shared" si="0"/>
        <v>1</v>
      </c>
      <c r="AX21" s="1219" t="b">
        <f t="shared" si="0"/>
        <v>1</v>
      </c>
      <c r="AY21" s="1219" t="b">
        <f t="shared" si="0"/>
        <v>1</v>
      </c>
    </row>
    <row r="22" spans="1:51" s="2966" customFormat="1" ht="18" customHeight="1">
      <c r="A22" s="1913"/>
      <c r="B22" s="2943" t="s">
        <v>64</v>
      </c>
      <c r="C22" s="822">
        <v>1</v>
      </c>
      <c r="D22" s="2245"/>
      <c r="E22" s="642"/>
      <c r="F22" s="2246"/>
      <c r="G22" s="2247">
        <v>1.5</v>
      </c>
      <c r="H22" s="706">
        <f t="shared" si="2"/>
        <v>45</v>
      </c>
      <c r="I22" s="822">
        <v>15</v>
      </c>
      <c r="J22" s="696">
        <v>15</v>
      </c>
      <c r="K22" s="696"/>
      <c r="L22" s="696"/>
      <c r="M22" s="1914">
        <f>H22-I22</f>
        <v>30</v>
      </c>
      <c r="N22" s="826">
        <v>1</v>
      </c>
      <c r="O22" s="696"/>
      <c r="P22" s="825"/>
      <c r="Q22" s="826"/>
      <c r="R22" s="827"/>
      <c r="S22" s="828"/>
      <c r="T22" s="2963"/>
      <c r="U22" s="2964"/>
      <c r="V22" s="2965"/>
      <c r="W22" s="2963"/>
      <c r="X22" s="2964"/>
      <c r="Y22" s="2965"/>
      <c r="AM22" s="2967" t="str">
        <f t="shared" si="1"/>
        <v>так</v>
      </c>
      <c r="AN22" s="2967">
        <f t="shared" si="1"/>
      </c>
      <c r="AO22" s="2967">
        <f t="shared" si="1"/>
      </c>
      <c r="AP22" s="2967">
        <f t="shared" si="1"/>
      </c>
      <c r="AQ22" s="2967">
        <f t="shared" si="1"/>
      </c>
      <c r="AR22" s="2967">
        <f t="shared" si="1"/>
      </c>
      <c r="AS22" s="2992"/>
      <c r="AT22" s="2967" t="b">
        <f t="shared" si="0"/>
        <v>0</v>
      </c>
      <c r="AU22" s="2967" t="b">
        <f t="shared" si="0"/>
        <v>1</v>
      </c>
      <c r="AV22" s="2967" t="b">
        <f t="shared" si="0"/>
        <v>1</v>
      </c>
      <c r="AW22" s="2967" t="b">
        <f t="shared" si="0"/>
        <v>1</v>
      </c>
      <c r="AX22" s="2967" t="b">
        <f t="shared" si="0"/>
        <v>1</v>
      </c>
      <c r="AY22" s="2967" t="b">
        <f t="shared" si="0"/>
        <v>1</v>
      </c>
    </row>
    <row r="23" spans="1:51" s="906" customFormat="1" ht="18" customHeight="1">
      <c r="A23" s="2349" t="s">
        <v>280</v>
      </c>
      <c r="B23" s="2248" t="s">
        <v>332</v>
      </c>
      <c r="C23" s="2249" t="s">
        <v>233</v>
      </c>
      <c r="D23" s="2250"/>
      <c r="E23" s="2251"/>
      <c r="F23" s="2252"/>
      <c r="G23" s="2253">
        <v>3</v>
      </c>
      <c r="H23" s="706">
        <f t="shared" si="2"/>
        <v>90</v>
      </c>
      <c r="I23" s="2254"/>
      <c r="J23" s="2255"/>
      <c r="K23" s="2255"/>
      <c r="L23" s="2255"/>
      <c r="M23" s="2350"/>
      <c r="N23" s="2249"/>
      <c r="O23" s="2255"/>
      <c r="P23" s="2351"/>
      <c r="Q23" s="2249"/>
      <c r="R23" s="839"/>
      <c r="S23" s="840"/>
      <c r="T23" s="985"/>
      <c r="U23" s="931"/>
      <c r="V23" s="986"/>
      <c r="W23" s="985"/>
      <c r="X23" s="931"/>
      <c r="Y23" s="986"/>
      <c r="AM23" s="1214">
        <f t="shared" si="1"/>
      </c>
      <c r="AN23" s="1214">
        <f t="shared" si="1"/>
      </c>
      <c r="AO23" s="1214">
        <f t="shared" si="1"/>
      </c>
      <c r="AP23" s="1214">
        <f t="shared" si="1"/>
      </c>
      <c r="AQ23" s="1214">
        <f t="shared" si="1"/>
      </c>
      <c r="AR23" s="1214">
        <f t="shared" si="1"/>
      </c>
      <c r="AT23" s="1214" t="b">
        <f t="shared" si="0"/>
        <v>1</v>
      </c>
      <c r="AU23" s="1214" t="b">
        <f t="shared" si="0"/>
        <v>1</v>
      </c>
      <c r="AV23" s="1214" t="b">
        <f t="shared" si="0"/>
        <v>1</v>
      </c>
      <c r="AW23" s="1214" t="b">
        <f t="shared" si="0"/>
        <v>1</v>
      </c>
      <c r="AX23" s="1214" t="b">
        <f t="shared" si="0"/>
        <v>1</v>
      </c>
      <c r="AY23" s="1214" t="b">
        <f t="shared" si="0"/>
        <v>1</v>
      </c>
    </row>
    <row r="24" spans="1:51" s="906" customFormat="1" ht="38.25" customHeight="1">
      <c r="A24" s="2349" t="s">
        <v>281</v>
      </c>
      <c r="B24" s="2256" t="s">
        <v>333</v>
      </c>
      <c r="C24" s="2249" t="s">
        <v>233</v>
      </c>
      <c r="D24" s="2257"/>
      <c r="E24" s="838"/>
      <c r="F24" s="2258"/>
      <c r="G24" s="2259">
        <v>3</v>
      </c>
      <c r="H24" s="2260">
        <f t="shared" si="2"/>
        <v>90</v>
      </c>
      <c r="I24" s="2261"/>
      <c r="J24" s="836"/>
      <c r="K24" s="836"/>
      <c r="L24" s="836"/>
      <c r="M24" s="2352"/>
      <c r="N24" s="2353"/>
      <c r="O24" s="836"/>
      <c r="P24" s="2354"/>
      <c r="Q24" s="2353"/>
      <c r="R24" s="2355"/>
      <c r="S24" s="2356"/>
      <c r="T24" s="985"/>
      <c r="U24" s="931"/>
      <c r="V24" s="986"/>
      <c r="W24" s="985"/>
      <c r="X24" s="931"/>
      <c r="Y24" s="986"/>
      <c r="AM24" s="1214">
        <f t="shared" si="1"/>
      </c>
      <c r="AN24" s="1214">
        <f t="shared" si="1"/>
      </c>
      <c r="AO24" s="1214">
        <f t="shared" si="1"/>
      </c>
      <c r="AP24" s="1214">
        <f t="shared" si="1"/>
      </c>
      <c r="AQ24" s="1214">
        <f t="shared" si="1"/>
      </c>
      <c r="AR24" s="1214">
        <f t="shared" si="1"/>
      </c>
      <c r="AT24" s="1214" t="b">
        <f t="shared" si="0"/>
        <v>1</v>
      </c>
      <c r="AU24" s="1214" t="b">
        <f t="shared" si="0"/>
        <v>1</v>
      </c>
      <c r="AV24" s="1214" t="b">
        <f t="shared" si="0"/>
        <v>1</v>
      </c>
      <c r="AW24" s="1214" t="b">
        <f t="shared" si="0"/>
        <v>1</v>
      </c>
      <c r="AX24" s="1214" t="b">
        <f t="shared" si="0"/>
        <v>1</v>
      </c>
      <c r="AY24" s="1214" t="b">
        <f t="shared" si="0"/>
        <v>1</v>
      </c>
    </row>
    <row r="25" spans="1:51" s="1189" customFormat="1" ht="18" customHeight="1" thickBot="1">
      <c r="A25" s="2361" t="s">
        <v>282</v>
      </c>
      <c r="B25" s="2944" t="s">
        <v>444</v>
      </c>
      <c r="C25" s="2271"/>
      <c r="D25" s="2272"/>
      <c r="E25" s="2272"/>
      <c r="F25" s="2273"/>
      <c r="G25" s="2274">
        <v>2</v>
      </c>
      <c r="H25" s="2274">
        <f>G25*30</f>
        <v>60</v>
      </c>
      <c r="I25" s="2275"/>
      <c r="J25" s="2272"/>
      <c r="K25" s="2272"/>
      <c r="L25" s="2272"/>
      <c r="M25" s="2273"/>
      <c r="N25" s="2271"/>
      <c r="O25" s="705"/>
      <c r="P25" s="1915"/>
      <c r="Q25" s="1916"/>
      <c r="R25" s="705"/>
      <c r="S25" s="705"/>
      <c r="T25" s="2701"/>
      <c r="U25" s="2702"/>
      <c r="V25" s="2703"/>
      <c r="W25" s="2701"/>
      <c r="X25" s="2702"/>
      <c r="Y25" s="2703"/>
      <c r="AM25" s="1219"/>
      <c r="AN25" s="1219"/>
      <c r="AO25" s="1219"/>
      <c r="AP25" s="1219"/>
      <c r="AQ25" s="1219"/>
      <c r="AR25" s="1219"/>
      <c r="AS25" s="906"/>
      <c r="AT25" s="1219" t="b">
        <f aca="true" t="shared" si="3" ref="AT25:AY27">ISBLANK(N183)</f>
        <v>1</v>
      </c>
      <c r="AU25" s="1219" t="b">
        <f t="shared" si="3"/>
        <v>1</v>
      </c>
      <c r="AV25" s="1219" t="b">
        <f t="shared" si="3"/>
        <v>1</v>
      </c>
      <c r="AW25" s="1219" t="b">
        <f t="shared" si="3"/>
        <v>1</v>
      </c>
      <c r="AX25" s="1219" t="b">
        <f t="shared" si="3"/>
        <v>1</v>
      </c>
      <c r="AY25" s="1219" t="b">
        <f t="shared" si="3"/>
        <v>1</v>
      </c>
    </row>
    <row r="26" spans="1:51" s="1189" customFormat="1" ht="21.75" customHeight="1" thickBot="1">
      <c r="A26" s="2362"/>
      <c r="B26" s="2945" t="s">
        <v>328</v>
      </c>
      <c r="C26" s="2271"/>
      <c r="D26" s="2272"/>
      <c r="E26" s="2272"/>
      <c r="F26" s="2273"/>
      <c r="G26" s="2274">
        <v>1</v>
      </c>
      <c r="H26" s="2274">
        <f>G26*30</f>
        <v>30</v>
      </c>
      <c r="I26" s="2276"/>
      <c r="J26" s="2272"/>
      <c r="K26" s="2272"/>
      <c r="L26" s="2272"/>
      <c r="M26" s="2273"/>
      <c r="N26" s="2271"/>
      <c r="O26" s="705"/>
      <c r="P26" s="1915"/>
      <c r="Q26" s="1916"/>
      <c r="R26" s="705"/>
      <c r="S26" s="705"/>
      <c r="T26" s="2704"/>
      <c r="U26" s="2705"/>
      <c r="V26" s="2706"/>
      <c r="W26" s="2704"/>
      <c r="X26" s="2705"/>
      <c r="Y26" s="2707"/>
      <c r="AM26" s="1219" t="str">
        <f>IF(N185&lt;&gt;0,"так","")</f>
        <v>так</v>
      </c>
      <c r="AN26" s="1219" t="str">
        <f>IF(O185&lt;&gt;0,"так","")</f>
        <v>так</v>
      </c>
      <c r="AO26" s="1219" t="str">
        <f>IF(P185&lt;&gt;0,"так","")</f>
        <v>так</v>
      </c>
      <c r="AP26" s="1219">
        <f aca="true" t="shared" si="4" ref="AP26:AR27">IF(Q184&lt;&gt;0,"так","")</f>
      </c>
      <c r="AQ26" s="1219">
        <f t="shared" si="4"/>
      </c>
      <c r="AR26" s="1219">
        <f t="shared" si="4"/>
      </c>
      <c r="AS26" s="906"/>
      <c r="AT26" s="1219" t="b">
        <f t="shared" si="3"/>
        <v>1</v>
      </c>
      <c r="AU26" s="1219" t="b">
        <f t="shared" si="3"/>
        <v>1</v>
      </c>
      <c r="AV26" s="1219" t="b">
        <f t="shared" si="3"/>
        <v>1</v>
      </c>
      <c r="AW26" s="1219" t="b">
        <f t="shared" si="3"/>
        <v>1</v>
      </c>
      <c r="AX26" s="1219" t="b">
        <f t="shared" si="3"/>
        <v>1</v>
      </c>
      <c r="AY26" s="1219" t="b">
        <f t="shared" si="3"/>
        <v>1</v>
      </c>
    </row>
    <row r="27" spans="1:51" s="2966" customFormat="1" ht="20.25" thickBot="1">
      <c r="A27" s="2363"/>
      <c r="B27" s="2946" t="s">
        <v>71</v>
      </c>
      <c r="C27" s="2277"/>
      <c r="D27" s="2278">
        <v>1</v>
      </c>
      <c r="E27" s="2279"/>
      <c r="F27" s="2280"/>
      <c r="G27" s="2281">
        <v>1</v>
      </c>
      <c r="H27" s="2281">
        <f>G27*30</f>
        <v>30</v>
      </c>
      <c r="I27" s="2282">
        <f>J27+K27+L27</f>
        <v>15</v>
      </c>
      <c r="J27" s="2278">
        <v>8</v>
      </c>
      <c r="K27" s="2278"/>
      <c r="L27" s="2278">
        <v>7</v>
      </c>
      <c r="M27" s="2364">
        <f>H27-I27</f>
        <v>15</v>
      </c>
      <c r="N27" s="2282">
        <v>1</v>
      </c>
      <c r="O27" s="709"/>
      <c r="P27" s="1917"/>
      <c r="Q27" s="1918"/>
      <c r="R27" s="709"/>
      <c r="S27" s="709"/>
      <c r="T27" s="2968"/>
      <c r="U27" s="2969"/>
      <c r="V27" s="2970"/>
      <c r="W27" s="2968"/>
      <c r="X27" s="2969"/>
      <c r="Y27" s="2971"/>
      <c r="AM27" s="2967" t="e">
        <f>IF(#REF!&lt;&gt;0,"так","")</f>
        <v>#REF!</v>
      </c>
      <c r="AN27" s="2967" t="e">
        <f>IF(#REF!&lt;&gt;0,"так","")</f>
        <v>#REF!</v>
      </c>
      <c r="AO27" s="2967" t="e">
        <f>IF(#REF!&lt;&gt;0,"так","")</f>
        <v>#REF!</v>
      </c>
      <c r="AP27" s="2967" t="str">
        <f t="shared" si="4"/>
        <v>так</v>
      </c>
      <c r="AQ27" s="2967" t="str">
        <f t="shared" si="4"/>
        <v>так</v>
      </c>
      <c r="AR27" s="2967" t="str">
        <f t="shared" si="4"/>
        <v>так</v>
      </c>
      <c r="AS27" s="2992"/>
      <c r="AT27" s="2967" t="b">
        <f t="shared" si="3"/>
        <v>0</v>
      </c>
      <c r="AU27" s="2967" t="b">
        <f t="shared" si="3"/>
        <v>0</v>
      </c>
      <c r="AV27" s="2967" t="b">
        <f t="shared" si="3"/>
        <v>0</v>
      </c>
      <c r="AW27" s="2967"/>
      <c r="AX27" s="2967"/>
      <c r="AY27" s="2967"/>
    </row>
    <row r="28" spans="1:51" s="1189" customFormat="1" ht="33" customHeight="1" thickBot="1">
      <c r="A28" s="2363" t="s">
        <v>283</v>
      </c>
      <c r="B28" s="2604" t="s">
        <v>158</v>
      </c>
      <c r="C28" s="2283"/>
      <c r="D28" s="107"/>
      <c r="E28" s="107"/>
      <c r="F28" s="2284"/>
      <c r="G28" s="1848">
        <v>15</v>
      </c>
      <c r="H28" s="2285">
        <f aca="true" t="shared" si="5" ref="H28:H55">G28*30</f>
        <v>450</v>
      </c>
      <c r="I28" s="427"/>
      <c r="J28" s="102"/>
      <c r="K28" s="101"/>
      <c r="L28" s="101"/>
      <c r="M28" s="2365"/>
      <c r="N28" s="704"/>
      <c r="O28" s="104"/>
      <c r="P28" s="1919"/>
      <c r="Q28" s="312"/>
      <c r="R28" s="104"/>
      <c r="S28" s="104"/>
      <c r="T28" s="2711"/>
      <c r="U28" s="2712"/>
      <c r="V28" s="2706"/>
      <c r="W28" s="2711"/>
      <c r="X28" s="2712"/>
      <c r="Y28" s="2707"/>
      <c r="AM28" s="1219">
        <f aca="true" t="shared" si="6" ref="AM28:AR29">IF(N189&lt;&gt;0,"так","")</f>
      </c>
      <c r="AN28" s="1219">
        <f t="shared" si="6"/>
      </c>
      <c r="AO28" s="1219">
        <f t="shared" si="6"/>
      </c>
      <c r="AP28" s="1219">
        <f t="shared" si="6"/>
      </c>
      <c r="AQ28" s="1219">
        <f t="shared" si="6"/>
      </c>
      <c r="AR28" s="1219">
        <f t="shared" si="6"/>
      </c>
      <c r="AS28" s="906"/>
      <c r="AT28" s="1219" t="b">
        <f aca="true" t="shared" si="7" ref="AT28:AY28">ISBLANK(N189)</f>
        <v>1</v>
      </c>
      <c r="AU28" s="1219" t="b">
        <f t="shared" si="7"/>
        <v>1</v>
      </c>
      <c r="AV28" s="1219" t="b">
        <f t="shared" si="7"/>
        <v>1</v>
      </c>
      <c r="AW28" s="1219" t="b">
        <f t="shared" si="7"/>
        <v>1</v>
      </c>
      <c r="AX28" s="1219" t="b">
        <f t="shared" si="7"/>
        <v>1</v>
      </c>
      <c r="AY28" s="1219" t="b">
        <f t="shared" si="7"/>
        <v>1</v>
      </c>
    </row>
    <row r="29" spans="1:51" s="1189" customFormat="1" ht="18.75" customHeight="1">
      <c r="A29" s="2366"/>
      <c r="B29" s="2605" t="s">
        <v>328</v>
      </c>
      <c r="C29" s="1681"/>
      <c r="D29" s="117"/>
      <c r="E29" s="117"/>
      <c r="F29" s="2286"/>
      <c r="G29" s="1846">
        <v>9</v>
      </c>
      <c r="H29" s="2285">
        <f t="shared" si="5"/>
        <v>270</v>
      </c>
      <c r="I29" s="307"/>
      <c r="J29" s="115"/>
      <c r="K29" s="116"/>
      <c r="L29" s="116"/>
      <c r="M29" s="1898"/>
      <c r="N29" s="313"/>
      <c r="O29" s="89"/>
      <c r="P29" s="1920"/>
      <c r="Q29" s="111"/>
      <c r="R29" s="89"/>
      <c r="S29" s="89"/>
      <c r="T29" s="2721"/>
      <c r="U29" s="2722"/>
      <c r="V29" s="2723"/>
      <c r="W29" s="2721"/>
      <c r="X29" s="2722"/>
      <c r="Y29" s="2723"/>
      <c r="AM29" s="1219">
        <f t="shared" si="6"/>
      </c>
      <c r="AN29" s="1219">
        <f t="shared" si="6"/>
      </c>
      <c r="AO29" s="1219">
        <f t="shared" si="6"/>
      </c>
      <c r="AP29" s="1219">
        <f t="shared" si="6"/>
      </c>
      <c r="AQ29" s="1219">
        <f t="shared" si="6"/>
      </c>
      <c r="AR29" s="1219">
        <f t="shared" si="6"/>
      </c>
      <c r="AS29" s="906"/>
      <c r="AT29" s="1219" t="b">
        <f aca="true" t="shared" si="8" ref="AT29:AY29">ISBLANK(N190)</f>
        <v>1</v>
      </c>
      <c r="AU29" s="1219" t="b">
        <f t="shared" si="8"/>
        <v>1</v>
      </c>
      <c r="AV29" s="1219" t="b">
        <f t="shared" si="8"/>
        <v>1</v>
      </c>
      <c r="AW29" s="1219" t="b">
        <f t="shared" si="8"/>
        <v>1</v>
      </c>
      <c r="AX29" s="1219" t="b">
        <f t="shared" si="8"/>
        <v>1</v>
      </c>
      <c r="AY29" s="1219" t="b">
        <f t="shared" si="8"/>
        <v>1</v>
      </c>
    </row>
    <row r="30" spans="1:51" s="2966" customFormat="1" ht="15.75" customHeight="1">
      <c r="A30" s="2366"/>
      <c r="B30" s="2947" t="s">
        <v>71</v>
      </c>
      <c r="C30" s="1704" t="s">
        <v>72</v>
      </c>
      <c r="D30" s="115"/>
      <c r="E30" s="117"/>
      <c r="F30" s="2286"/>
      <c r="G30" s="1638">
        <v>6</v>
      </c>
      <c r="H30" s="2287">
        <f t="shared" si="5"/>
        <v>180</v>
      </c>
      <c r="I30" s="2282">
        <f>J30+K30+L30</f>
        <v>60</v>
      </c>
      <c r="J30" s="109">
        <v>30</v>
      </c>
      <c r="K30" s="110"/>
      <c r="L30" s="110">
        <v>30</v>
      </c>
      <c r="M30" s="1900">
        <f>H30-I30</f>
        <v>120</v>
      </c>
      <c r="N30" s="323">
        <v>4</v>
      </c>
      <c r="O30" s="89"/>
      <c r="P30" s="1920"/>
      <c r="Q30" s="111"/>
      <c r="R30" s="89"/>
      <c r="S30" s="89"/>
      <c r="T30" s="2972"/>
      <c r="U30" s="2972"/>
      <c r="V30" s="2972"/>
      <c r="W30" s="2972"/>
      <c r="X30" s="2972"/>
      <c r="Y30" s="2972"/>
      <c r="AM30" s="2967" t="s">
        <v>257</v>
      </c>
      <c r="AN30" s="2967">
        <f aca="true" t="shared" si="9" ref="AN30:AR31">IF(O25&lt;&gt;0,"так","")</f>
      </c>
      <c r="AO30" s="2967">
        <f t="shared" si="9"/>
      </c>
      <c r="AP30" s="2967">
        <f t="shared" si="9"/>
      </c>
      <c r="AQ30" s="2967">
        <f t="shared" si="9"/>
      </c>
      <c r="AR30" s="2967">
        <f t="shared" si="9"/>
      </c>
      <c r="AS30" s="2992"/>
      <c r="AT30" s="2967" t="b">
        <f aca="true" t="shared" si="10" ref="AT30:AY31">ISBLANK(N25)</f>
        <v>1</v>
      </c>
      <c r="AU30" s="2967" t="b">
        <f t="shared" si="10"/>
        <v>1</v>
      </c>
      <c r="AV30" s="2967" t="b">
        <f t="shared" si="10"/>
        <v>1</v>
      </c>
      <c r="AW30" s="2967" t="b">
        <f t="shared" si="10"/>
        <v>1</v>
      </c>
      <c r="AX30" s="2967" t="b">
        <f t="shared" si="10"/>
        <v>1</v>
      </c>
      <c r="AY30" s="2967" t="b">
        <f t="shared" si="10"/>
        <v>1</v>
      </c>
    </row>
    <row r="31" spans="1:51" s="906" customFormat="1" ht="20.25" customHeight="1">
      <c r="A31" s="2363" t="s">
        <v>251</v>
      </c>
      <c r="B31" s="2604" t="s">
        <v>334</v>
      </c>
      <c r="C31" s="311"/>
      <c r="D31" s="102"/>
      <c r="E31" s="101"/>
      <c r="F31" s="2288"/>
      <c r="G31" s="1848">
        <v>3</v>
      </c>
      <c r="H31" s="2285">
        <f t="shared" si="5"/>
        <v>90</v>
      </c>
      <c r="I31" s="2289"/>
      <c r="J31" s="102"/>
      <c r="K31" s="101"/>
      <c r="L31" s="101"/>
      <c r="M31" s="2367"/>
      <c r="N31" s="312"/>
      <c r="O31" s="104"/>
      <c r="P31" s="1919"/>
      <c r="Q31" s="312"/>
      <c r="R31" s="104"/>
      <c r="S31" s="103"/>
      <c r="T31" s="1007"/>
      <c r="U31" s="1007"/>
      <c r="V31" s="1007"/>
      <c r="W31" s="1007"/>
      <c r="X31" s="1007"/>
      <c r="Y31" s="1007"/>
      <c r="AM31" s="1214">
        <f>IF(N26&lt;&gt;0,"так","")</f>
      </c>
      <c r="AN31" s="1214">
        <f t="shared" si="9"/>
      </c>
      <c r="AO31" s="1214">
        <f t="shared" si="9"/>
      </c>
      <c r="AP31" s="1214">
        <f t="shared" si="9"/>
      </c>
      <c r="AQ31" s="1214">
        <f t="shared" si="9"/>
      </c>
      <c r="AR31" s="1214">
        <f t="shared" si="9"/>
      </c>
      <c r="AT31" s="1214" t="b">
        <f t="shared" si="10"/>
        <v>1</v>
      </c>
      <c r="AU31" s="1214" t="b">
        <f t="shared" si="10"/>
        <v>1</v>
      </c>
      <c r="AV31" s="1214" t="b">
        <f t="shared" si="10"/>
        <v>1</v>
      </c>
      <c r="AW31" s="1214" t="b">
        <f t="shared" si="10"/>
        <v>1</v>
      </c>
      <c r="AX31" s="1214" t="b">
        <f t="shared" si="10"/>
        <v>1</v>
      </c>
      <c r="AY31" s="1214" t="b">
        <f t="shared" si="10"/>
        <v>1</v>
      </c>
    </row>
    <row r="32" spans="1:51" s="906" customFormat="1" ht="16.5" customHeight="1">
      <c r="A32" s="2363" t="s">
        <v>284</v>
      </c>
      <c r="B32" s="2604" t="s">
        <v>335</v>
      </c>
      <c r="C32" s="311"/>
      <c r="D32" s="102" t="s">
        <v>460</v>
      </c>
      <c r="E32" s="101"/>
      <c r="F32" s="2288"/>
      <c r="G32" s="1848">
        <v>3</v>
      </c>
      <c r="H32" s="2285">
        <f t="shared" si="5"/>
        <v>90</v>
      </c>
      <c r="I32" s="2289"/>
      <c r="J32" s="102"/>
      <c r="K32" s="101"/>
      <c r="L32" s="101"/>
      <c r="M32" s="2367"/>
      <c r="N32" s="312"/>
      <c r="O32" s="104"/>
      <c r="P32" s="1919"/>
      <c r="Q32" s="312"/>
      <c r="R32" s="104"/>
      <c r="S32" s="612"/>
      <c r="T32" s="1007"/>
      <c r="U32" s="1007"/>
      <c r="V32" s="1007"/>
      <c r="W32" s="1007"/>
      <c r="X32" s="1007"/>
      <c r="Y32" s="1007"/>
      <c r="AM32" s="1214"/>
      <c r="AN32" s="1214"/>
      <c r="AO32" s="1214"/>
      <c r="AP32" s="1214"/>
      <c r="AQ32" s="1214"/>
      <c r="AR32" s="1214"/>
      <c r="AT32" s="1214"/>
      <c r="AU32" s="1214"/>
      <c r="AV32" s="1214"/>
      <c r="AW32" s="1214"/>
      <c r="AX32" s="1214"/>
      <c r="AY32" s="1214"/>
    </row>
    <row r="33" spans="1:51" s="1189" customFormat="1" ht="15" customHeight="1">
      <c r="A33" s="2366" t="s">
        <v>285</v>
      </c>
      <c r="B33" s="2605" t="s">
        <v>157</v>
      </c>
      <c r="C33" s="1704"/>
      <c r="D33" s="115"/>
      <c r="E33" s="117"/>
      <c r="F33" s="2286"/>
      <c r="G33" s="1638">
        <v>5</v>
      </c>
      <c r="H33" s="2290">
        <f t="shared" si="5"/>
        <v>150</v>
      </c>
      <c r="I33" s="281"/>
      <c r="J33" s="109"/>
      <c r="K33" s="110"/>
      <c r="L33" s="110"/>
      <c r="M33" s="1900"/>
      <c r="N33" s="323"/>
      <c r="O33" s="89"/>
      <c r="P33" s="1920"/>
      <c r="Q33" s="111"/>
      <c r="R33" s="89"/>
      <c r="S33" s="89"/>
      <c r="T33" s="2724"/>
      <c r="U33" s="2724"/>
      <c r="V33" s="2724"/>
      <c r="W33" s="2724"/>
      <c r="X33" s="2724"/>
      <c r="Y33" s="2724"/>
      <c r="AA33" s="1189" t="s">
        <v>49</v>
      </c>
      <c r="AB33" s="2725">
        <f>G27+G30+G35+G38+G44+G45+G46+G49+G52+G55</f>
        <v>37</v>
      </c>
      <c r="AM33" s="1219" t="str">
        <f aca="true" t="shared" si="11" ref="AM33:AR37">IF(N27&lt;&gt;0,"так","")</f>
        <v>так</v>
      </c>
      <c r="AN33" s="1219">
        <f t="shared" si="11"/>
      </c>
      <c r="AO33" s="1219">
        <f t="shared" si="11"/>
      </c>
      <c r="AP33" s="1219">
        <f t="shared" si="11"/>
      </c>
      <c r="AQ33" s="1219">
        <f t="shared" si="11"/>
      </c>
      <c r="AR33" s="1219">
        <f t="shared" si="11"/>
      </c>
      <c r="AS33" s="906"/>
      <c r="AT33" s="1219" t="b">
        <f aca="true" t="shared" si="12" ref="AT33:AY37">ISBLANK(N27)</f>
        <v>0</v>
      </c>
      <c r="AU33" s="1219" t="b">
        <f t="shared" si="12"/>
        <v>1</v>
      </c>
      <c r="AV33" s="1219" t="b">
        <f t="shared" si="12"/>
        <v>1</v>
      </c>
      <c r="AW33" s="1219" t="b">
        <f t="shared" si="12"/>
        <v>1</v>
      </c>
      <c r="AX33" s="1219" t="b">
        <f t="shared" si="12"/>
        <v>1</v>
      </c>
      <c r="AY33" s="1219" t="b">
        <f t="shared" si="12"/>
        <v>1</v>
      </c>
    </row>
    <row r="34" spans="1:51" s="1189" customFormat="1" ht="15.75">
      <c r="A34" s="2366"/>
      <c r="B34" s="2605" t="s">
        <v>328</v>
      </c>
      <c r="C34" s="311"/>
      <c r="D34" s="102"/>
      <c r="E34" s="107"/>
      <c r="F34" s="2284"/>
      <c r="G34" s="1638">
        <v>2</v>
      </c>
      <c r="H34" s="2290">
        <f t="shared" si="5"/>
        <v>60</v>
      </c>
      <c r="I34" s="281"/>
      <c r="J34" s="109"/>
      <c r="K34" s="110"/>
      <c r="L34" s="110"/>
      <c r="M34" s="1900"/>
      <c r="N34" s="611"/>
      <c r="O34" s="104"/>
      <c r="P34" s="1919"/>
      <c r="Q34" s="111"/>
      <c r="R34" s="89"/>
      <c r="S34" s="89"/>
      <c r="T34" s="2726"/>
      <c r="U34" s="2727"/>
      <c r="V34" s="2727"/>
      <c r="W34" s="2728"/>
      <c r="AA34" s="1189" t="s">
        <v>50</v>
      </c>
      <c r="AB34" s="2725">
        <f>G41</f>
        <v>1</v>
      </c>
      <c r="AM34" s="1219" t="s">
        <v>257</v>
      </c>
      <c r="AN34" s="1219">
        <f t="shared" si="11"/>
      </c>
      <c r="AO34" s="1219">
        <f t="shared" si="11"/>
      </c>
      <c r="AP34" s="1219">
        <f t="shared" si="11"/>
      </c>
      <c r="AQ34" s="1219">
        <f t="shared" si="11"/>
      </c>
      <c r="AR34" s="1219">
        <f t="shared" si="11"/>
      </c>
      <c r="AS34" s="906"/>
      <c r="AT34" s="1219" t="b">
        <f t="shared" si="12"/>
        <v>1</v>
      </c>
      <c r="AU34" s="1219" t="b">
        <f t="shared" si="12"/>
        <v>1</v>
      </c>
      <c r="AV34" s="1219" t="b">
        <f t="shared" si="12"/>
        <v>1</v>
      </c>
      <c r="AW34" s="1219" t="b">
        <f t="shared" si="12"/>
        <v>1</v>
      </c>
      <c r="AX34" s="1219" t="b">
        <f t="shared" si="12"/>
        <v>1</v>
      </c>
      <c r="AY34" s="1219" t="b">
        <f t="shared" si="12"/>
        <v>1</v>
      </c>
    </row>
    <row r="35" spans="1:51" s="2966" customFormat="1" ht="15.75">
      <c r="A35" s="2366"/>
      <c r="B35" s="2947" t="s">
        <v>71</v>
      </c>
      <c r="C35" s="311"/>
      <c r="D35" s="102">
        <v>1</v>
      </c>
      <c r="E35" s="107"/>
      <c r="F35" s="2284"/>
      <c r="G35" s="1638">
        <v>3</v>
      </c>
      <c r="H35" s="2290">
        <f t="shared" si="5"/>
        <v>90</v>
      </c>
      <c r="I35" s="281">
        <v>45</v>
      </c>
      <c r="J35" s="109">
        <v>15</v>
      </c>
      <c r="K35" s="110"/>
      <c r="L35" s="110">
        <v>30</v>
      </c>
      <c r="M35" s="1900">
        <f>H35-I35</f>
        <v>45</v>
      </c>
      <c r="N35" s="611">
        <v>3</v>
      </c>
      <c r="O35" s="104"/>
      <c r="P35" s="1919"/>
      <c r="Q35" s="111"/>
      <c r="R35" s="89"/>
      <c r="S35" s="89"/>
      <c r="T35" s="2973"/>
      <c r="U35" s="2974"/>
      <c r="V35" s="2974"/>
      <c r="W35" s="2975"/>
      <c r="AB35" s="2976">
        <f>SUM(AB33:AB34)</f>
        <v>38</v>
      </c>
      <c r="AM35" s="2967">
        <f>IF(N29&lt;&gt;0,"так","")</f>
      </c>
      <c r="AN35" s="2967">
        <f t="shared" si="11"/>
      </c>
      <c r="AO35" s="2967">
        <f t="shared" si="11"/>
      </c>
      <c r="AP35" s="2967">
        <f t="shared" si="11"/>
      </c>
      <c r="AQ35" s="2967">
        <f t="shared" si="11"/>
      </c>
      <c r="AR35" s="2967">
        <f t="shared" si="11"/>
      </c>
      <c r="AS35" s="2992"/>
      <c r="AT35" s="2967" t="b">
        <f t="shared" si="12"/>
        <v>1</v>
      </c>
      <c r="AU35" s="2967" t="b">
        <f t="shared" si="12"/>
        <v>1</v>
      </c>
      <c r="AV35" s="2967" t="b">
        <f t="shared" si="12"/>
        <v>1</v>
      </c>
      <c r="AW35" s="2967" t="b">
        <f t="shared" si="12"/>
        <v>1</v>
      </c>
      <c r="AX35" s="2967" t="b">
        <f t="shared" si="12"/>
        <v>1</v>
      </c>
      <c r="AY35" s="2967" t="b">
        <f t="shared" si="12"/>
        <v>1</v>
      </c>
    </row>
    <row r="36" spans="1:51" s="1189" customFormat="1" ht="16.5" thickBot="1">
      <c r="A36" s="2366" t="s">
        <v>39</v>
      </c>
      <c r="B36" s="2948" t="s">
        <v>69</v>
      </c>
      <c r="C36" s="2291"/>
      <c r="D36" s="107"/>
      <c r="E36" s="107"/>
      <c r="F36" s="2292"/>
      <c r="G36" s="1846">
        <v>9.5</v>
      </c>
      <c r="H36" s="1846">
        <f>H37+H38</f>
        <v>285</v>
      </c>
      <c r="I36" s="2293"/>
      <c r="J36" s="109"/>
      <c r="K36" s="110"/>
      <c r="L36" s="110"/>
      <c r="M36" s="2368"/>
      <c r="N36" s="312"/>
      <c r="O36" s="104"/>
      <c r="P36" s="1919"/>
      <c r="Q36" s="111"/>
      <c r="R36" s="89"/>
      <c r="S36" s="89"/>
      <c r="T36" s="2726"/>
      <c r="U36" s="2727"/>
      <c r="V36" s="2727"/>
      <c r="W36" s="2728"/>
      <c r="AM36" s="1219" t="str">
        <f>IF(N30&lt;&gt;0,"так","")</f>
        <v>так</v>
      </c>
      <c r="AN36" s="1219">
        <f t="shared" si="11"/>
      </c>
      <c r="AO36" s="1219">
        <f t="shared" si="11"/>
      </c>
      <c r="AP36" s="1219">
        <f t="shared" si="11"/>
      </c>
      <c r="AQ36" s="1219">
        <f t="shared" si="11"/>
      </c>
      <c r="AR36" s="1219">
        <f t="shared" si="11"/>
      </c>
      <c r="AS36" s="906"/>
      <c r="AT36" s="1219" t="b">
        <f t="shared" si="12"/>
        <v>0</v>
      </c>
      <c r="AU36" s="1219" t="b">
        <f t="shared" si="12"/>
        <v>1</v>
      </c>
      <c r="AV36" s="1219" t="b">
        <f t="shared" si="12"/>
        <v>1</v>
      </c>
      <c r="AW36" s="1219" t="b">
        <f t="shared" si="12"/>
        <v>1</v>
      </c>
      <c r="AX36" s="1219" t="b">
        <f t="shared" si="12"/>
        <v>1</v>
      </c>
      <c r="AY36" s="1219" t="b">
        <f t="shared" si="12"/>
        <v>1</v>
      </c>
    </row>
    <row r="37" spans="1:51" s="1189" customFormat="1" ht="18" customHeight="1">
      <c r="A37" s="2366"/>
      <c r="B37" s="2948" t="s">
        <v>328</v>
      </c>
      <c r="C37" s="2291"/>
      <c r="D37" s="107"/>
      <c r="E37" s="107"/>
      <c r="F37" s="2292"/>
      <c r="G37" s="1846">
        <v>4.5</v>
      </c>
      <c r="H37" s="2285">
        <f t="shared" si="5"/>
        <v>135</v>
      </c>
      <c r="I37" s="2293"/>
      <c r="J37" s="109"/>
      <c r="K37" s="110"/>
      <c r="L37" s="110"/>
      <c r="M37" s="2368"/>
      <c r="N37" s="312"/>
      <c r="O37" s="104"/>
      <c r="P37" s="1919"/>
      <c r="Q37" s="111"/>
      <c r="R37" s="89"/>
      <c r="S37" s="89"/>
      <c r="T37" s="2729"/>
      <c r="U37" s="2730"/>
      <c r="V37" s="2731"/>
      <c r="W37" s="2729"/>
      <c r="X37" s="2730"/>
      <c r="Y37" s="2731"/>
      <c r="AM37" s="1219">
        <f>IF(N31&lt;&gt;0,"так","")</f>
      </c>
      <c r="AN37" s="1219">
        <f t="shared" si="11"/>
      </c>
      <c r="AO37" s="1219">
        <f t="shared" si="11"/>
      </c>
      <c r="AP37" s="1219">
        <f t="shared" si="11"/>
      </c>
      <c r="AQ37" s="1219">
        <f t="shared" si="11"/>
      </c>
      <c r="AR37" s="1219">
        <f t="shared" si="11"/>
      </c>
      <c r="AS37" s="906"/>
      <c r="AT37" s="1219" t="b">
        <f t="shared" si="12"/>
        <v>1</v>
      </c>
      <c r="AU37" s="1219" t="b">
        <f t="shared" si="12"/>
        <v>1</v>
      </c>
      <c r="AV37" s="1219" t="b">
        <f t="shared" si="12"/>
        <v>1</v>
      </c>
      <c r="AW37" s="1219" t="b">
        <f t="shared" si="12"/>
        <v>1</v>
      </c>
      <c r="AX37" s="1219" t="b">
        <f t="shared" si="12"/>
        <v>1</v>
      </c>
      <c r="AY37" s="1219" t="b">
        <f t="shared" si="12"/>
        <v>1</v>
      </c>
    </row>
    <row r="38" spans="1:51" s="2966" customFormat="1" ht="18.75" customHeight="1">
      <c r="A38" s="2366"/>
      <c r="B38" s="2949" t="s">
        <v>71</v>
      </c>
      <c r="C38" s="2291">
        <v>1</v>
      </c>
      <c r="D38" s="107"/>
      <c r="E38" s="107"/>
      <c r="F38" s="2292"/>
      <c r="G38" s="1638">
        <v>5</v>
      </c>
      <c r="H38" s="2290">
        <f t="shared" si="5"/>
        <v>150</v>
      </c>
      <c r="I38" s="2282">
        <f>J38+K38+L38</f>
        <v>45</v>
      </c>
      <c r="J38" s="109">
        <v>15</v>
      </c>
      <c r="K38" s="110">
        <v>30</v>
      </c>
      <c r="L38" s="110"/>
      <c r="M38" s="2404">
        <f>H38-I38</f>
        <v>105</v>
      </c>
      <c r="N38" s="322">
        <v>3</v>
      </c>
      <c r="O38" s="104"/>
      <c r="P38" s="1919"/>
      <c r="Q38" s="111"/>
      <c r="R38" s="89"/>
      <c r="S38" s="89"/>
      <c r="T38" s="2973"/>
      <c r="U38" s="2974"/>
      <c r="V38" s="2974"/>
      <c r="W38" s="2975"/>
      <c r="AM38" s="2967" t="s">
        <v>257</v>
      </c>
      <c r="AN38" s="2967">
        <f aca="true" t="shared" si="13" ref="AN38:AR39">IF(O33&lt;&gt;0,"так","")</f>
      </c>
      <c r="AO38" s="2967">
        <f t="shared" si="13"/>
      </c>
      <c r="AP38" s="2967">
        <f t="shared" si="13"/>
      </c>
      <c r="AQ38" s="2967">
        <f t="shared" si="13"/>
      </c>
      <c r="AR38" s="2967">
        <f t="shared" si="13"/>
      </c>
      <c r="AS38" s="2992"/>
      <c r="AT38" s="2967" t="b">
        <f aca="true" t="shared" si="14" ref="AT38:AY39">ISBLANK(N33)</f>
        <v>1</v>
      </c>
      <c r="AU38" s="2967" t="b">
        <f t="shared" si="14"/>
        <v>1</v>
      </c>
      <c r="AV38" s="2967" t="b">
        <f t="shared" si="14"/>
        <v>1</v>
      </c>
      <c r="AW38" s="2967" t="b">
        <f t="shared" si="14"/>
        <v>1</v>
      </c>
      <c r="AX38" s="2967" t="b">
        <f t="shared" si="14"/>
        <v>1</v>
      </c>
      <c r="AY38" s="2967" t="b">
        <f t="shared" si="14"/>
        <v>1</v>
      </c>
    </row>
    <row r="39" spans="1:51" s="906" customFormat="1" ht="18.75" customHeight="1">
      <c r="A39" s="2366" t="s">
        <v>286</v>
      </c>
      <c r="B39" s="2606" t="s">
        <v>162</v>
      </c>
      <c r="C39" s="307"/>
      <c r="D39" s="68"/>
      <c r="E39" s="68"/>
      <c r="F39" s="1776"/>
      <c r="G39" s="1847">
        <v>6</v>
      </c>
      <c r="H39" s="2294">
        <f t="shared" si="5"/>
        <v>180</v>
      </c>
      <c r="I39" s="1704"/>
      <c r="J39" s="115"/>
      <c r="K39" s="116"/>
      <c r="L39" s="116"/>
      <c r="M39" s="1898"/>
      <c r="N39" s="307"/>
      <c r="O39" s="300"/>
      <c r="P39" s="1899"/>
      <c r="Q39" s="366"/>
      <c r="R39" s="367"/>
      <c r="S39" s="372"/>
      <c r="T39" s="1017"/>
      <c r="U39" s="1015"/>
      <c r="V39" s="1036"/>
      <c r="W39" s="1037"/>
      <c r="AM39" s="1214">
        <f>IF(N34&lt;&gt;0,"так","")</f>
      </c>
      <c r="AN39" s="1214">
        <f t="shared" si="13"/>
      </c>
      <c r="AO39" s="1214">
        <f t="shared" si="13"/>
      </c>
      <c r="AP39" s="1214">
        <f t="shared" si="13"/>
      </c>
      <c r="AQ39" s="1214">
        <f t="shared" si="13"/>
      </c>
      <c r="AR39" s="1214">
        <f t="shared" si="13"/>
      </c>
      <c r="AT39" s="1214" t="b">
        <f t="shared" si="14"/>
        <v>1</v>
      </c>
      <c r="AU39" s="1214" t="b">
        <f t="shared" si="14"/>
        <v>1</v>
      </c>
      <c r="AV39" s="1214" t="b">
        <f t="shared" si="14"/>
        <v>1</v>
      </c>
      <c r="AW39" s="1214" t="b">
        <f t="shared" si="14"/>
        <v>1</v>
      </c>
      <c r="AX39" s="1214" t="b">
        <f t="shared" si="14"/>
        <v>1</v>
      </c>
      <c r="AY39" s="1214" t="b">
        <f t="shared" si="14"/>
        <v>1</v>
      </c>
    </row>
    <row r="40" spans="1:51" s="1168" customFormat="1" ht="19.5" customHeight="1">
      <c r="A40" s="2366"/>
      <c r="B40" s="2606" t="s">
        <v>328</v>
      </c>
      <c r="C40" s="307"/>
      <c r="D40" s="68"/>
      <c r="E40" s="68"/>
      <c r="F40" s="1776"/>
      <c r="G40" s="1847">
        <v>5</v>
      </c>
      <c r="H40" s="2294">
        <f t="shared" si="5"/>
        <v>150</v>
      </c>
      <c r="I40" s="1704"/>
      <c r="J40" s="115"/>
      <c r="K40" s="116"/>
      <c r="L40" s="116"/>
      <c r="M40" s="1898"/>
      <c r="N40" s="307"/>
      <c r="O40" s="300"/>
      <c r="P40" s="1899"/>
      <c r="Q40" s="371"/>
      <c r="R40" s="372"/>
      <c r="S40" s="372"/>
      <c r="T40" s="1163"/>
      <c r="U40" s="1164"/>
      <c r="V40" s="1165"/>
      <c r="W40" s="1163"/>
      <c r="X40" s="1164"/>
      <c r="Y40" s="1165"/>
      <c r="AM40" s="1214" t="s">
        <v>257</v>
      </c>
      <c r="AN40" s="1214">
        <f aca="true" t="shared" si="15" ref="AN40:AR43">IF(O36&lt;&gt;0,"так","")</f>
      </c>
      <c r="AO40" s="1214">
        <f t="shared" si="15"/>
      </c>
      <c r="AP40" s="1214">
        <f t="shared" si="15"/>
      </c>
      <c r="AQ40" s="1214">
        <f t="shared" si="15"/>
      </c>
      <c r="AR40" s="1214">
        <f t="shared" si="15"/>
      </c>
      <c r="AS40" s="906"/>
      <c r="AT40" s="1214" t="b">
        <f aca="true" t="shared" si="16" ref="AT40:AY43">ISBLANK(N36)</f>
        <v>1</v>
      </c>
      <c r="AU40" s="1214" t="b">
        <f t="shared" si="16"/>
        <v>1</v>
      </c>
      <c r="AV40" s="1214" t="b">
        <f t="shared" si="16"/>
        <v>1</v>
      </c>
      <c r="AW40" s="1214" t="b">
        <f t="shared" si="16"/>
        <v>1</v>
      </c>
      <c r="AX40" s="1214" t="b">
        <f t="shared" si="16"/>
        <v>1</v>
      </c>
      <c r="AY40" s="1214" t="b">
        <f t="shared" si="16"/>
        <v>1</v>
      </c>
    </row>
    <row r="41" spans="1:51" s="3007" customFormat="1" ht="19.5" customHeight="1">
      <c r="A41" s="2366"/>
      <c r="B41" s="2607" t="s">
        <v>71</v>
      </c>
      <c r="C41" s="307" t="s">
        <v>241</v>
      </c>
      <c r="D41" s="68"/>
      <c r="E41" s="68"/>
      <c r="F41" s="1776"/>
      <c r="G41" s="1640">
        <v>1</v>
      </c>
      <c r="H41" s="2295">
        <f t="shared" si="5"/>
        <v>30</v>
      </c>
      <c r="I41" s="1705">
        <v>18</v>
      </c>
      <c r="J41" s="109">
        <v>9</v>
      </c>
      <c r="K41" s="110">
        <v>9</v>
      </c>
      <c r="L41" s="110"/>
      <c r="M41" s="1900">
        <f>H41-I41</f>
        <v>12</v>
      </c>
      <c r="N41" s="281"/>
      <c r="O41" s="75"/>
      <c r="P41" s="403"/>
      <c r="Q41" s="404"/>
      <c r="R41" s="405">
        <v>2</v>
      </c>
      <c r="S41" s="1455"/>
      <c r="T41" s="3004"/>
      <c r="U41" s="3005"/>
      <c r="V41" s="3006"/>
      <c r="W41" s="3004"/>
      <c r="X41" s="3005"/>
      <c r="Y41" s="3006"/>
      <c r="AM41" s="3008">
        <f>IF(N37&lt;&gt;0,"так","")</f>
      </c>
      <c r="AN41" s="3008">
        <f t="shared" si="15"/>
      </c>
      <c r="AO41" s="3008">
        <f t="shared" si="15"/>
      </c>
      <c r="AP41" s="3008">
        <f t="shared" si="15"/>
      </c>
      <c r="AQ41" s="3008">
        <f t="shared" si="15"/>
      </c>
      <c r="AR41" s="3008">
        <f t="shared" si="15"/>
      </c>
      <c r="AS41" s="3009"/>
      <c r="AT41" s="3008" t="b">
        <f t="shared" si="16"/>
        <v>1</v>
      </c>
      <c r="AU41" s="3008" t="b">
        <f t="shared" si="16"/>
        <v>1</v>
      </c>
      <c r="AV41" s="3008" t="b">
        <f t="shared" si="16"/>
        <v>1</v>
      </c>
      <c r="AW41" s="3008" t="b">
        <f t="shared" si="16"/>
        <v>1</v>
      </c>
      <c r="AX41" s="3008" t="b">
        <f t="shared" si="16"/>
        <v>1</v>
      </c>
      <c r="AY41" s="3008" t="b">
        <f t="shared" si="16"/>
        <v>1</v>
      </c>
    </row>
    <row r="42" spans="1:51" s="2743" customFormat="1" ht="16.5" customHeight="1">
      <c r="A42" s="2369" t="s">
        <v>287</v>
      </c>
      <c r="B42" s="2608" t="s">
        <v>100</v>
      </c>
      <c r="C42" s="2296"/>
      <c r="D42" s="212"/>
      <c r="E42" s="212"/>
      <c r="F42" s="2297"/>
      <c r="G42" s="1849">
        <f>G43+G44</f>
        <v>3</v>
      </c>
      <c r="H42" s="2298">
        <f t="shared" si="5"/>
        <v>90</v>
      </c>
      <c r="I42" s="311"/>
      <c r="J42" s="102"/>
      <c r="K42" s="101"/>
      <c r="L42" s="101"/>
      <c r="M42" s="1898"/>
      <c r="N42" s="2296"/>
      <c r="O42" s="212"/>
      <c r="P42" s="344"/>
      <c r="Q42" s="357"/>
      <c r="R42" s="215"/>
      <c r="S42" s="215"/>
      <c r="T42" s="2715"/>
      <c r="U42" s="2713"/>
      <c r="V42" s="2736"/>
      <c r="W42" s="2715"/>
      <c r="X42" s="2713"/>
      <c r="Y42" s="2736"/>
      <c r="AM42" s="2744" t="str">
        <f>IF(N38&lt;&gt;0,"так","")</f>
        <v>так</v>
      </c>
      <c r="AN42" s="2744">
        <f t="shared" si="15"/>
      </c>
      <c r="AO42" s="2744">
        <f t="shared" si="15"/>
      </c>
      <c r="AP42" s="2744">
        <f t="shared" si="15"/>
      </c>
      <c r="AQ42" s="2744">
        <f t="shared" si="15"/>
      </c>
      <c r="AR42" s="2744">
        <f t="shared" si="15"/>
      </c>
      <c r="AS42" s="28"/>
      <c r="AT42" s="2744" t="b">
        <f t="shared" si="16"/>
        <v>0</v>
      </c>
      <c r="AU42" s="2744" t="b">
        <f t="shared" si="16"/>
        <v>1</v>
      </c>
      <c r="AV42" s="2744" t="b">
        <f t="shared" si="16"/>
        <v>1</v>
      </c>
      <c r="AW42" s="2744" t="b">
        <f t="shared" si="16"/>
        <v>1</v>
      </c>
      <c r="AX42" s="2744" t="b">
        <f t="shared" si="16"/>
        <v>1</v>
      </c>
      <c r="AY42" s="2744" t="b">
        <f t="shared" si="16"/>
        <v>1</v>
      </c>
    </row>
    <row r="43" spans="1:51" s="2756" customFormat="1" ht="19.5" customHeight="1">
      <c r="A43" s="2370"/>
      <c r="B43" s="2605" t="s">
        <v>328</v>
      </c>
      <c r="C43" s="211"/>
      <c r="D43" s="216"/>
      <c r="E43" s="216"/>
      <c r="F43" s="2299"/>
      <c r="G43" s="1847">
        <v>0.5</v>
      </c>
      <c r="H43" s="2298">
        <f t="shared" si="5"/>
        <v>15</v>
      </c>
      <c r="I43" s="1704"/>
      <c r="J43" s="115"/>
      <c r="K43" s="116"/>
      <c r="L43" s="116"/>
      <c r="M43" s="1898"/>
      <c r="N43" s="211"/>
      <c r="O43" s="216"/>
      <c r="P43" s="344"/>
      <c r="Q43" s="222"/>
      <c r="R43" s="217"/>
      <c r="S43" s="217"/>
      <c r="T43" s="2753"/>
      <c r="U43" s="2754"/>
      <c r="V43" s="2755"/>
      <c r="W43" s="2753"/>
      <c r="X43" s="2754"/>
      <c r="Y43" s="2755"/>
      <c r="AM43" s="2757">
        <f>IF(N39&lt;&gt;0,"так","")</f>
      </c>
      <c r="AN43" s="2757">
        <f t="shared" si="15"/>
      </c>
      <c r="AO43" s="2757">
        <f t="shared" si="15"/>
      </c>
      <c r="AP43" s="2757">
        <f t="shared" si="15"/>
      </c>
      <c r="AQ43" s="2757">
        <f t="shared" si="15"/>
      </c>
      <c r="AR43" s="2757">
        <f t="shared" si="15"/>
      </c>
      <c r="AS43" s="789"/>
      <c r="AT43" s="2757" t="b">
        <f t="shared" si="16"/>
        <v>1</v>
      </c>
      <c r="AU43" s="2757" t="b">
        <f t="shared" si="16"/>
        <v>1</v>
      </c>
      <c r="AV43" s="2757" t="b">
        <f t="shared" si="16"/>
        <v>1</v>
      </c>
      <c r="AW43" s="2757" t="b">
        <f t="shared" si="16"/>
        <v>1</v>
      </c>
      <c r="AX43" s="2757" t="b">
        <f t="shared" si="16"/>
        <v>1</v>
      </c>
      <c r="AY43" s="2757" t="b">
        <f t="shared" si="16"/>
        <v>1</v>
      </c>
    </row>
    <row r="44" spans="1:51" s="3050" customFormat="1" ht="20.25" customHeight="1">
      <c r="A44" s="2370"/>
      <c r="B44" s="2947" t="s">
        <v>71</v>
      </c>
      <c r="C44" s="211"/>
      <c r="D44" s="216" t="s">
        <v>240</v>
      </c>
      <c r="E44" s="216"/>
      <c r="F44" s="2299"/>
      <c r="G44" s="1640">
        <v>2.5</v>
      </c>
      <c r="H44" s="2300">
        <f t="shared" si="5"/>
        <v>75</v>
      </c>
      <c r="I44" s="1705">
        <v>18</v>
      </c>
      <c r="J44" s="109">
        <v>9</v>
      </c>
      <c r="K44" s="110"/>
      <c r="L44" s="110">
        <v>9</v>
      </c>
      <c r="M44" s="1900">
        <f>H44-I44</f>
        <v>57</v>
      </c>
      <c r="N44" s="2328"/>
      <c r="O44" s="69"/>
      <c r="P44" s="349">
        <v>2</v>
      </c>
      <c r="Q44" s="2371"/>
      <c r="R44" s="232"/>
      <c r="S44" s="2372"/>
      <c r="T44" s="3049"/>
      <c r="U44" s="3049"/>
      <c r="V44" s="3049"/>
      <c r="W44" s="3049"/>
      <c r="X44" s="3049"/>
      <c r="Y44" s="3049"/>
      <c r="AM44" s="3051" t="e">
        <f>IF(#REF!&lt;&gt;0,"так","")</f>
        <v>#REF!</v>
      </c>
      <c r="AN44" s="3051" t="e">
        <f>IF(#REF!&lt;&gt;0,"так","")</f>
        <v>#REF!</v>
      </c>
      <c r="AO44" s="3051" t="e">
        <f>IF(#REF!&lt;&gt;0,"так","")</f>
        <v>#REF!</v>
      </c>
      <c r="AP44" s="3051" t="e">
        <f>IF(#REF!&lt;&gt;0,"так","")</f>
        <v>#REF!</v>
      </c>
      <c r="AQ44" s="3051" t="e">
        <f>IF(#REF!&lt;&gt;0,"так","")</f>
        <v>#REF!</v>
      </c>
      <c r="AR44" s="3051" t="e">
        <f>IF(#REF!&lt;&gt;0,"так","")</f>
        <v>#REF!</v>
      </c>
      <c r="AS44" s="3047"/>
      <c r="AT44" s="3051" t="b">
        <f>ISBLANK(#REF!)</f>
        <v>0</v>
      </c>
      <c r="AU44" s="3051" t="b">
        <f>ISBLANK(#REF!)</f>
        <v>0</v>
      </c>
      <c r="AV44" s="3051" t="b">
        <f>ISBLANK(#REF!)</f>
        <v>0</v>
      </c>
      <c r="AW44" s="3051" t="b">
        <f>ISBLANK(#REF!)</f>
        <v>0</v>
      </c>
      <c r="AX44" s="3051" t="b">
        <f>ISBLANK(#REF!)</f>
        <v>0</v>
      </c>
      <c r="AY44" s="3051" t="b">
        <f>ISBLANK(#REF!)</f>
        <v>0</v>
      </c>
    </row>
    <row r="45" spans="1:51" s="3050" customFormat="1" ht="19.5" customHeight="1">
      <c r="A45" s="2366" t="s">
        <v>288</v>
      </c>
      <c r="B45" s="2605" t="s">
        <v>88</v>
      </c>
      <c r="C45" s="1680" t="s">
        <v>240</v>
      </c>
      <c r="D45" s="117"/>
      <c r="E45" s="117"/>
      <c r="F45" s="2301"/>
      <c r="G45" s="1847">
        <v>5</v>
      </c>
      <c r="H45" s="2294">
        <f t="shared" si="5"/>
        <v>150</v>
      </c>
      <c r="I45" s="1704">
        <v>63</v>
      </c>
      <c r="J45" s="115">
        <v>36</v>
      </c>
      <c r="K45" s="116"/>
      <c r="L45" s="116">
        <v>27</v>
      </c>
      <c r="M45" s="1898">
        <f>H45-I45</f>
        <v>87</v>
      </c>
      <c r="N45" s="111"/>
      <c r="O45" s="1437"/>
      <c r="P45" s="764">
        <v>7</v>
      </c>
      <c r="Q45" s="371"/>
      <c r="R45" s="372"/>
      <c r="S45" s="372"/>
      <c r="T45" s="3052"/>
      <c r="U45" s="3053"/>
      <c r="V45" s="3054"/>
      <c r="W45" s="3052"/>
      <c r="X45" s="3053"/>
      <c r="Y45" s="3054"/>
      <c r="AM45" s="3051">
        <f aca="true" t="shared" si="17" ref="AM45:AR59">IF(N40&lt;&gt;0,"так","")</f>
      </c>
      <c r="AN45" s="3051">
        <f t="shared" si="17"/>
      </c>
      <c r="AO45" s="3051">
        <f t="shared" si="17"/>
      </c>
      <c r="AP45" s="3051">
        <f t="shared" si="17"/>
      </c>
      <c r="AQ45" s="3051">
        <f t="shared" si="17"/>
      </c>
      <c r="AR45" s="3051">
        <f t="shared" si="17"/>
      </c>
      <c r="AS45" s="3047"/>
      <c r="AT45" s="3051" t="b">
        <f aca="true" t="shared" si="18" ref="AT45:AY59">ISBLANK(N40)</f>
        <v>1</v>
      </c>
      <c r="AU45" s="3051" t="b">
        <f t="shared" si="18"/>
        <v>1</v>
      </c>
      <c r="AV45" s="3051" t="b">
        <f t="shared" si="18"/>
        <v>1</v>
      </c>
      <c r="AW45" s="3051" t="b">
        <f t="shared" si="18"/>
        <v>1</v>
      </c>
      <c r="AX45" s="3051" t="b">
        <f t="shared" si="18"/>
        <v>1</v>
      </c>
      <c r="AY45" s="3051" t="b">
        <f t="shared" si="18"/>
        <v>1</v>
      </c>
    </row>
    <row r="46" spans="1:51" s="3002" customFormat="1" ht="21" customHeight="1">
      <c r="A46" s="2366" t="s">
        <v>289</v>
      </c>
      <c r="B46" s="2605" t="s">
        <v>75</v>
      </c>
      <c r="C46" s="1680"/>
      <c r="D46" s="117" t="s">
        <v>239</v>
      </c>
      <c r="E46" s="117"/>
      <c r="F46" s="2286"/>
      <c r="G46" s="1850">
        <v>4</v>
      </c>
      <c r="H46" s="2290">
        <f t="shared" si="5"/>
        <v>120</v>
      </c>
      <c r="I46" s="765">
        <f>J46+K46+L46</f>
        <v>30</v>
      </c>
      <c r="J46" s="405">
        <v>10</v>
      </c>
      <c r="K46" s="405">
        <v>20</v>
      </c>
      <c r="L46" s="2373"/>
      <c r="M46" s="2374">
        <f>H46-I46</f>
        <v>90</v>
      </c>
      <c r="N46" s="325"/>
      <c r="O46" s="65">
        <v>3</v>
      </c>
      <c r="P46" s="349"/>
      <c r="Q46" s="325"/>
      <c r="R46" s="65"/>
      <c r="S46" s="65"/>
      <c r="T46" s="3010"/>
      <c r="U46" s="3011"/>
      <c r="V46" s="3012"/>
      <c r="W46" s="3010"/>
      <c r="X46" s="3011"/>
      <c r="Y46" s="3012"/>
      <c r="AM46" s="3003">
        <f t="shared" si="17"/>
      </c>
      <c r="AN46" s="3003">
        <f t="shared" si="17"/>
      </c>
      <c r="AO46" s="3003">
        <f t="shared" si="17"/>
      </c>
      <c r="AP46" s="3003">
        <f t="shared" si="17"/>
      </c>
      <c r="AQ46" s="3003" t="str">
        <f t="shared" si="17"/>
        <v>так</v>
      </c>
      <c r="AR46" s="3003">
        <f t="shared" si="17"/>
      </c>
      <c r="AS46" s="3009"/>
      <c r="AT46" s="3003" t="b">
        <f t="shared" si="18"/>
        <v>1</v>
      </c>
      <c r="AU46" s="3003" t="b">
        <f t="shared" si="18"/>
        <v>1</v>
      </c>
      <c r="AV46" s="3003" t="b">
        <f t="shared" si="18"/>
        <v>1</v>
      </c>
      <c r="AW46" s="3003" t="b">
        <f t="shared" si="18"/>
        <v>1</v>
      </c>
      <c r="AX46" s="3003" t="b">
        <f t="shared" si="18"/>
        <v>0</v>
      </c>
      <c r="AY46" s="3003" t="b">
        <f t="shared" si="18"/>
        <v>1</v>
      </c>
    </row>
    <row r="47" spans="1:51" s="906" customFormat="1" ht="15.75">
      <c r="A47" s="2363" t="s">
        <v>290</v>
      </c>
      <c r="B47" s="2608" t="s">
        <v>76</v>
      </c>
      <c r="C47" s="2283"/>
      <c r="D47" s="107"/>
      <c r="E47" s="107"/>
      <c r="F47" s="2284"/>
      <c r="G47" s="1848">
        <v>8</v>
      </c>
      <c r="H47" s="2285">
        <f t="shared" si="5"/>
        <v>240</v>
      </c>
      <c r="I47" s="427"/>
      <c r="J47" s="102"/>
      <c r="K47" s="101"/>
      <c r="L47" s="2375"/>
      <c r="M47" s="1898"/>
      <c r="N47" s="111"/>
      <c r="O47" s="89"/>
      <c r="P47" s="344"/>
      <c r="Q47" s="111"/>
      <c r="R47" s="89"/>
      <c r="S47" s="89"/>
      <c r="T47" s="1055"/>
      <c r="U47" s="1055"/>
      <c r="V47" s="1055"/>
      <c r="W47" s="1055"/>
      <c r="X47" s="1055"/>
      <c r="Y47" s="1055"/>
      <c r="AM47" s="1214">
        <f t="shared" si="17"/>
      </c>
      <c r="AN47" s="1214">
        <f t="shared" si="17"/>
      </c>
      <c r="AO47" s="1214" t="s">
        <v>257</v>
      </c>
      <c r="AP47" s="1214">
        <f t="shared" si="17"/>
      </c>
      <c r="AQ47" s="1214">
        <f t="shared" si="17"/>
      </c>
      <c r="AR47" s="1214">
        <f t="shared" si="17"/>
      </c>
      <c r="AT47" s="1214" t="b">
        <f t="shared" si="18"/>
        <v>1</v>
      </c>
      <c r="AU47" s="1214" t="b">
        <f t="shared" si="18"/>
        <v>1</v>
      </c>
      <c r="AV47" s="1214" t="b">
        <f t="shared" si="18"/>
        <v>1</v>
      </c>
      <c r="AW47" s="1214" t="b">
        <f t="shared" si="18"/>
        <v>1</v>
      </c>
      <c r="AX47" s="1214" t="b">
        <f t="shared" si="18"/>
        <v>1</v>
      </c>
      <c r="AY47" s="1214" t="b">
        <f t="shared" si="18"/>
        <v>1</v>
      </c>
    </row>
    <row r="48" spans="1:51" s="906" customFormat="1" ht="15.75">
      <c r="A48" s="2366"/>
      <c r="B48" s="2605" t="s">
        <v>328</v>
      </c>
      <c r="C48" s="1681"/>
      <c r="D48" s="117"/>
      <c r="E48" s="117"/>
      <c r="F48" s="2286"/>
      <c r="G48" s="1846">
        <v>4.5</v>
      </c>
      <c r="H48" s="2285">
        <f t="shared" si="5"/>
        <v>135</v>
      </c>
      <c r="I48" s="307"/>
      <c r="J48" s="115"/>
      <c r="K48" s="116"/>
      <c r="L48" s="128"/>
      <c r="M48" s="1898"/>
      <c r="N48" s="111"/>
      <c r="O48" s="89"/>
      <c r="P48" s="344"/>
      <c r="Q48" s="111"/>
      <c r="R48" s="89"/>
      <c r="S48" s="89"/>
      <c r="T48" s="1055"/>
      <c r="U48" s="1055"/>
      <c r="V48" s="1055"/>
      <c r="W48" s="1055"/>
      <c r="X48" s="1055"/>
      <c r="Y48" s="1055"/>
      <c r="AM48" s="1214">
        <f t="shared" si="17"/>
      </c>
      <c r="AN48" s="1214">
        <f t="shared" si="17"/>
      </c>
      <c r="AO48" s="1214">
        <f t="shared" si="17"/>
      </c>
      <c r="AP48" s="1214">
        <f t="shared" si="17"/>
      </c>
      <c r="AQ48" s="1214">
        <f t="shared" si="17"/>
      </c>
      <c r="AR48" s="1214">
        <f t="shared" si="17"/>
      </c>
      <c r="AT48" s="1214" t="b">
        <f t="shared" si="18"/>
        <v>1</v>
      </c>
      <c r="AU48" s="1214" t="b">
        <f t="shared" si="18"/>
        <v>1</v>
      </c>
      <c r="AV48" s="1214" t="b">
        <f t="shared" si="18"/>
        <v>1</v>
      </c>
      <c r="AW48" s="1214" t="b">
        <f t="shared" si="18"/>
        <v>1</v>
      </c>
      <c r="AX48" s="1214" t="b">
        <f t="shared" si="18"/>
        <v>1</v>
      </c>
      <c r="AY48" s="1214" t="b">
        <f t="shared" si="18"/>
        <v>1</v>
      </c>
    </row>
    <row r="49" spans="1:51" s="3009" customFormat="1" ht="15.75">
      <c r="A49" s="2366"/>
      <c r="B49" s="2946" t="s">
        <v>71</v>
      </c>
      <c r="C49" s="1681" t="s">
        <v>239</v>
      </c>
      <c r="D49" s="117"/>
      <c r="E49" s="117"/>
      <c r="F49" s="2286"/>
      <c r="G49" s="1638">
        <v>3.5</v>
      </c>
      <c r="H49" s="2290">
        <f t="shared" si="5"/>
        <v>105</v>
      </c>
      <c r="I49" s="323">
        <f>J49+K49+L49</f>
        <v>45</v>
      </c>
      <c r="J49" s="109">
        <v>27</v>
      </c>
      <c r="K49" s="110"/>
      <c r="L49" s="2376">
        <v>18</v>
      </c>
      <c r="M49" s="1900">
        <f>H49-I49</f>
        <v>60</v>
      </c>
      <c r="N49" s="325"/>
      <c r="O49" s="65">
        <v>5</v>
      </c>
      <c r="P49" s="349"/>
      <c r="Q49" s="325"/>
      <c r="R49" s="65"/>
      <c r="S49" s="65"/>
      <c r="T49" s="3013"/>
      <c r="U49" s="3013"/>
      <c r="V49" s="3013"/>
      <c r="W49" s="3013"/>
      <c r="X49" s="3013"/>
      <c r="Y49" s="3013"/>
      <c r="AM49" s="3008">
        <f t="shared" si="17"/>
      </c>
      <c r="AN49" s="3008">
        <f t="shared" si="17"/>
      </c>
      <c r="AO49" s="3008" t="str">
        <f t="shared" si="17"/>
        <v>так</v>
      </c>
      <c r="AP49" s="3008">
        <f t="shared" si="17"/>
      </c>
      <c r="AQ49" s="3008">
        <f t="shared" si="17"/>
      </c>
      <c r="AR49" s="3008">
        <f t="shared" si="17"/>
      </c>
      <c r="AT49" s="3008" t="b">
        <f t="shared" si="18"/>
        <v>1</v>
      </c>
      <c r="AU49" s="3008" t="b">
        <f t="shared" si="18"/>
        <v>1</v>
      </c>
      <c r="AV49" s="3008" t="b">
        <f t="shared" si="18"/>
        <v>0</v>
      </c>
      <c r="AW49" s="3008" t="b">
        <f t="shared" si="18"/>
        <v>1</v>
      </c>
      <c r="AX49" s="3008" t="b">
        <f t="shared" si="18"/>
        <v>1</v>
      </c>
      <c r="AY49" s="3008" t="b">
        <f t="shared" si="18"/>
        <v>1</v>
      </c>
    </row>
    <row r="50" spans="1:51" s="28" customFormat="1" ht="19.5" customHeight="1">
      <c r="A50" s="2366" t="s">
        <v>291</v>
      </c>
      <c r="B50" s="2948" t="s">
        <v>159</v>
      </c>
      <c r="C50" s="1681"/>
      <c r="D50" s="117"/>
      <c r="E50" s="117"/>
      <c r="F50" s="2286"/>
      <c r="G50" s="1846">
        <v>4</v>
      </c>
      <c r="H50" s="2285">
        <f t="shared" si="5"/>
        <v>120</v>
      </c>
      <c r="I50" s="307"/>
      <c r="J50" s="115"/>
      <c r="K50" s="116"/>
      <c r="L50" s="116"/>
      <c r="M50" s="1898"/>
      <c r="N50" s="313"/>
      <c r="O50" s="89"/>
      <c r="P50" s="344"/>
      <c r="Q50" s="111"/>
      <c r="R50" s="89"/>
      <c r="S50" s="89"/>
      <c r="T50" s="307"/>
      <c r="U50" s="68"/>
      <c r="V50" s="369"/>
      <c r="W50" s="307"/>
      <c r="X50" s="68"/>
      <c r="Y50" s="369"/>
      <c r="AM50" s="1221">
        <f t="shared" si="17"/>
      </c>
      <c r="AN50" s="1221">
        <f t="shared" si="17"/>
      </c>
      <c r="AO50" s="1221" t="str">
        <f t="shared" si="17"/>
        <v>так</v>
      </c>
      <c r="AP50" s="1221">
        <f t="shared" si="17"/>
      </c>
      <c r="AQ50" s="1221">
        <f t="shared" si="17"/>
      </c>
      <c r="AR50" s="1221">
        <f t="shared" si="17"/>
      </c>
      <c r="AT50" s="1221" t="b">
        <f t="shared" si="18"/>
        <v>1</v>
      </c>
      <c r="AU50" s="1221" t="b">
        <f t="shared" si="18"/>
        <v>1</v>
      </c>
      <c r="AV50" s="1221" t="b">
        <f t="shared" si="18"/>
        <v>0</v>
      </c>
      <c r="AW50" s="1221" t="b">
        <f t="shared" si="18"/>
        <v>1</v>
      </c>
      <c r="AX50" s="1221" t="b">
        <f t="shared" si="18"/>
        <v>1</v>
      </c>
      <c r="AY50" s="1221" t="b">
        <f t="shared" si="18"/>
        <v>1</v>
      </c>
    </row>
    <row r="51" spans="1:51" s="1443" customFormat="1" ht="15.75">
      <c r="A51" s="2366"/>
      <c r="B51" s="2605" t="s">
        <v>328</v>
      </c>
      <c r="C51" s="1681"/>
      <c r="D51" s="117"/>
      <c r="E51" s="117"/>
      <c r="F51" s="2286"/>
      <c r="G51" s="1846">
        <v>2</v>
      </c>
      <c r="H51" s="2285">
        <f t="shared" si="5"/>
        <v>60</v>
      </c>
      <c r="I51" s="307"/>
      <c r="J51" s="115"/>
      <c r="K51" s="116"/>
      <c r="L51" s="116"/>
      <c r="M51" s="1898"/>
      <c r="N51" s="313"/>
      <c r="O51" s="89"/>
      <c r="P51" s="344"/>
      <c r="Q51" s="111"/>
      <c r="R51" s="89"/>
      <c r="S51" s="89"/>
      <c r="T51" s="2401"/>
      <c r="U51" s="2402"/>
      <c r="V51" s="2403"/>
      <c r="W51" s="2401"/>
      <c r="X51" s="2402"/>
      <c r="Y51" s="2403"/>
      <c r="AM51" s="1221">
        <f t="shared" si="17"/>
      </c>
      <c r="AN51" s="1221" t="str">
        <f t="shared" si="17"/>
        <v>так</v>
      </c>
      <c r="AO51" s="1221">
        <f t="shared" si="17"/>
      </c>
      <c r="AP51" s="1221">
        <f t="shared" si="17"/>
      </c>
      <c r="AQ51" s="1221">
        <f t="shared" si="17"/>
      </c>
      <c r="AR51" s="1221">
        <f t="shared" si="17"/>
      </c>
      <c r="AS51" s="28"/>
      <c r="AT51" s="1221" t="b">
        <f t="shared" si="18"/>
        <v>1</v>
      </c>
      <c r="AU51" s="1221" t="b">
        <f t="shared" si="18"/>
        <v>0</v>
      </c>
      <c r="AV51" s="1221" t="b">
        <f t="shared" si="18"/>
        <v>1</v>
      </c>
      <c r="AW51" s="1221" t="b">
        <f t="shared" si="18"/>
        <v>1</v>
      </c>
      <c r="AX51" s="1221" t="b">
        <f t="shared" si="18"/>
        <v>1</v>
      </c>
      <c r="AY51" s="1221" t="b">
        <f t="shared" si="18"/>
        <v>1</v>
      </c>
    </row>
    <row r="52" spans="1:51" s="3009" customFormat="1" ht="18.75" customHeight="1">
      <c r="A52" s="2366"/>
      <c r="B52" s="1800" t="s">
        <v>71</v>
      </c>
      <c r="C52" s="1680"/>
      <c r="D52" s="117" t="s">
        <v>239</v>
      </c>
      <c r="E52" s="117"/>
      <c r="F52" s="2286"/>
      <c r="G52" s="1638">
        <v>2</v>
      </c>
      <c r="H52" s="2290">
        <f t="shared" si="5"/>
        <v>60</v>
      </c>
      <c r="I52" s="281">
        <f>SUM(J52:L52)</f>
        <v>36</v>
      </c>
      <c r="J52" s="109">
        <v>18</v>
      </c>
      <c r="K52" s="110"/>
      <c r="L52" s="110">
        <v>18</v>
      </c>
      <c r="M52" s="1900">
        <f>H52-I52</f>
        <v>24</v>
      </c>
      <c r="N52" s="323"/>
      <c r="O52" s="65">
        <v>4</v>
      </c>
      <c r="P52" s="344"/>
      <c r="Q52" s="111"/>
      <c r="R52" s="89"/>
      <c r="S52" s="89"/>
      <c r="T52" s="3014"/>
      <c r="U52" s="3015"/>
      <c r="V52" s="3016"/>
      <c r="W52" s="3014">
        <v>4</v>
      </c>
      <c r="X52" s="3015"/>
      <c r="Y52" s="3016"/>
      <c r="AM52" s="3008">
        <f t="shared" si="17"/>
      </c>
      <c r="AN52" s="3008" t="s">
        <v>257</v>
      </c>
      <c r="AO52" s="3008">
        <f t="shared" si="17"/>
      </c>
      <c r="AP52" s="3008">
        <f t="shared" si="17"/>
      </c>
      <c r="AQ52" s="3008">
        <f t="shared" si="17"/>
      </c>
      <c r="AR52" s="3008">
        <f t="shared" si="17"/>
      </c>
      <c r="AT52" s="3008" t="b">
        <f t="shared" si="18"/>
        <v>1</v>
      </c>
      <c r="AU52" s="3008" t="b">
        <f t="shared" si="18"/>
        <v>1</v>
      </c>
      <c r="AV52" s="3008" t="b">
        <f t="shared" si="18"/>
        <v>1</v>
      </c>
      <c r="AW52" s="3008" t="b">
        <f t="shared" si="18"/>
        <v>1</v>
      </c>
      <c r="AX52" s="3008" t="b">
        <f t="shared" si="18"/>
        <v>1</v>
      </c>
      <c r="AY52" s="3008" t="b">
        <f t="shared" si="18"/>
        <v>1</v>
      </c>
    </row>
    <row r="53" spans="1:51" s="2743" customFormat="1" ht="16.5" customHeight="1">
      <c r="A53" s="2366" t="s">
        <v>292</v>
      </c>
      <c r="B53" s="2948" t="s">
        <v>77</v>
      </c>
      <c r="C53" s="1681"/>
      <c r="D53" s="117"/>
      <c r="E53" s="117"/>
      <c r="F53" s="2286"/>
      <c r="G53" s="2302">
        <v>11</v>
      </c>
      <c r="H53" s="2285">
        <f t="shared" si="5"/>
        <v>330</v>
      </c>
      <c r="I53" s="307"/>
      <c r="J53" s="115"/>
      <c r="K53" s="116"/>
      <c r="L53" s="128"/>
      <c r="M53" s="1898"/>
      <c r="N53" s="111"/>
      <c r="O53" s="89"/>
      <c r="P53" s="344"/>
      <c r="Q53" s="111"/>
      <c r="R53" s="89"/>
      <c r="S53" s="89"/>
      <c r="T53" s="2715"/>
      <c r="U53" s="2713"/>
      <c r="V53" s="2736"/>
      <c r="W53" s="2715"/>
      <c r="X53" s="2713"/>
      <c r="Y53" s="2736"/>
      <c r="AM53" s="2744">
        <f t="shared" si="17"/>
      </c>
      <c r="AN53" s="2744">
        <f>IF(O48&lt;&gt;0,"так","")</f>
      </c>
      <c r="AO53" s="2744">
        <f t="shared" si="17"/>
      </c>
      <c r="AP53" s="2744">
        <f t="shared" si="17"/>
      </c>
      <c r="AQ53" s="2744">
        <f t="shared" si="17"/>
      </c>
      <c r="AR53" s="2744">
        <f t="shared" si="17"/>
      </c>
      <c r="AS53" s="28"/>
      <c r="AT53" s="2744" t="b">
        <f t="shared" si="18"/>
        <v>1</v>
      </c>
      <c r="AU53" s="2744" t="b">
        <f t="shared" si="18"/>
        <v>1</v>
      </c>
      <c r="AV53" s="2744" t="b">
        <f t="shared" si="18"/>
        <v>1</v>
      </c>
      <c r="AW53" s="2744" t="b">
        <f t="shared" si="18"/>
        <v>1</v>
      </c>
      <c r="AX53" s="2744" t="b">
        <f t="shared" si="18"/>
        <v>1</v>
      </c>
      <c r="AY53" s="2744" t="b">
        <f t="shared" si="18"/>
        <v>1</v>
      </c>
    </row>
    <row r="54" spans="1:51" s="1189" customFormat="1" ht="17.25" customHeight="1">
      <c r="A54" s="2366"/>
      <c r="B54" s="2605" t="s">
        <v>328</v>
      </c>
      <c r="C54" s="1681"/>
      <c r="D54" s="117"/>
      <c r="E54" s="117"/>
      <c r="F54" s="2286"/>
      <c r="G54" s="1848">
        <v>6</v>
      </c>
      <c r="H54" s="2285">
        <f t="shared" si="5"/>
        <v>180</v>
      </c>
      <c r="I54" s="307"/>
      <c r="J54" s="115"/>
      <c r="K54" s="116"/>
      <c r="L54" s="116"/>
      <c r="M54" s="2365"/>
      <c r="N54" s="312"/>
      <c r="O54" s="104"/>
      <c r="P54" s="103"/>
      <c r="Q54" s="312"/>
      <c r="R54" s="104"/>
      <c r="S54" s="104"/>
      <c r="T54" s="2733"/>
      <c r="U54" s="2734"/>
      <c r="V54" s="2735"/>
      <c r="W54" s="2733"/>
      <c r="X54" s="2734"/>
      <c r="Y54" s="2735"/>
      <c r="AM54" s="1219">
        <f t="shared" si="17"/>
      </c>
      <c r="AN54" s="1219" t="str">
        <f>IF(O49&lt;&gt;0,"так","")</f>
        <v>так</v>
      </c>
      <c r="AO54" s="1219">
        <f t="shared" si="17"/>
      </c>
      <c r="AP54" s="1219">
        <f t="shared" si="17"/>
      </c>
      <c r="AQ54" s="1219">
        <f t="shared" si="17"/>
      </c>
      <c r="AR54" s="1219">
        <f t="shared" si="17"/>
      </c>
      <c r="AS54" s="906"/>
      <c r="AT54" s="1219" t="b">
        <f t="shared" si="18"/>
        <v>1</v>
      </c>
      <c r="AU54" s="1219" t="b">
        <f t="shared" si="18"/>
        <v>0</v>
      </c>
      <c r="AV54" s="1219" t="b">
        <f t="shared" si="18"/>
        <v>1</v>
      </c>
      <c r="AW54" s="1219" t="b">
        <f t="shared" si="18"/>
        <v>1</v>
      </c>
      <c r="AX54" s="1219" t="b">
        <f t="shared" si="18"/>
        <v>1</v>
      </c>
      <c r="AY54" s="1219" t="b">
        <f t="shared" si="18"/>
        <v>1</v>
      </c>
    </row>
    <row r="55" spans="1:51" s="2966" customFormat="1" ht="16.5" thickBot="1">
      <c r="A55" s="2377"/>
      <c r="B55" s="2950" t="s">
        <v>71</v>
      </c>
      <c r="C55" s="2303" t="s">
        <v>72</v>
      </c>
      <c r="D55" s="1470"/>
      <c r="E55" s="2304"/>
      <c r="F55" s="2305"/>
      <c r="G55" s="1644">
        <v>5</v>
      </c>
      <c r="H55" s="2306">
        <f t="shared" si="5"/>
        <v>150</v>
      </c>
      <c r="I55" s="822">
        <v>75</v>
      </c>
      <c r="J55" s="696">
        <v>30</v>
      </c>
      <c r="K55" s="696">
        <v>15</v>
      </c>
      <c r="L55" s="696">
        <v>15</v>
      </c>
      <c r="M55" s="2378">
        <f>H55-I55</f>
        <v>75</v>
      </c>
      <c r="N55" s="1921">
        <v>4</v>
      </c>
      <c r="O55" s="1922"/>
      <c r="P55" s="1914"/>
      <c r="Q55" s="1921"/>
      <c r="R55" s="1922"/>
      <c r="S55" s="1922"/>
      <c r="T55" s="2973"/>
      <c r="U55" s="2974"/>
      <c r="V55" s="2974"/>
      <c r="W55" s="2975"/>
      <c r="AM55" s="2967">
        <f t="shared" si="17"/>
      </c>
      <c r="AN55" s="2967" t="s">
        <v>257</v>
      </c>
      <c r="AO55" s="2967">
        <f t="shared" si="17"/>
      </c>
      <c r="AP55" s="2967">
        <f t="shared" si="17"/>
      </c>
      <c r="AQ55" s="2967">
        <f t="shared" si="17"/>
      </c>
      <c r="AR55" s="2967">
        <f t="shared" si="17"/>
      </c>
      <c r="AS55" s="2992"/>
      <c r="AT55" s="2967" t="b">
        <f t="shared" si="18"/>
        <v>1</v>
      </c>
      <c r="AU55" s="2967" t="b">
        <f t="shared" si="18"/>
        <v>1</v>
      </c>
      <c r="AV55" s="2967" t="b">
        <f t="shared" si="18"/>
        <v>1</v>
      </c>
      <c r="AW55" s="2967" t="b">
        <f t="shared" si="18"/>
        <v>1</v>
      </c>
      <c r="AX55" s="2967" t="b">
        <f t="shared" si="18"/>
        <v>1</v>
      </c>
      <c r="AY55" s="2967" t="b">
        <f t="shared" si="18"/>
        <v>1</v>
      </c>
    </row>
    <row r="56" spans="1:51" s="1168" customFormat="1" ht="16.5" thickBot="1">
      <c r="A56" s="3427" t="s">
        <v>123</v>
      </c>
      <c r="B56" s="3428"/>
      <c r="C56" s="2307"/>
      <c r="D56" s="2307"/>
      <c r="E56" s="2307"/>
      <c r="F56" s="661"/>
      <c r="G56" s="2308">
        <f>G57+G58</f>
        <v>107</v>
      </c>
      <c r="H56" s="2308">
        <f>G56*30</f>
        <v>3210</v>
      </c>
      <c r="I56" s="1812"/>
      <c r="J56" s="1812"/>
      <c r="K56" s="1812"/>
      <c r="L56" s="1812"/>
      <c r="M56" s="1812"/>
      <c r="N56" s="2379"/>
      <c r="O56" s="2380"/>
      <c r="P56" s="2380"/>
      <c r="Q56" s="2380"/>
      <c r="R56" s="2380"/>
      <c r="S56" s="2381"/>
      <c r="T56" s="1166"/>
      <c r="U56" s="1167"/>
      <c r="V56" s="1167"/>
      <c r="W56" s="1169"/>
      <c r="AM56" s="1214">
        <f t="shared" si="17"/>
      </c>
      <c r="AN56" s="1214">
        <f>IF(O51&lt;&gt;0,"так","")</f>
      </c>
      <c r="AO56" s="1214">
        <f t="shared" si="17"/>
      </c>
      <c r="AP56" s="1214">
        <f t="shared" si="17"/>
      </c>
      <c r="AQ56" s="1214">
        <f t="shared" si="17"/>
      </c>
      <c r="AR56" s="1214">
        <f t="shared" si="17"/>
      </c>
      <c r="AS56" s="936">
        <f>G12+G15+G17+G19+G21+G23+G24+G184+G26+G29+G31+G34+G37+G40+G43+G48+G51+G54</f>
        <v>70</v>
      </c>
      <c r="AT56" s="1214" t="b">
        <f t="shared" si="18"/>
        <v>1</v>
      </c>
      <c r="AU56" s="1214" t="b">
        <f t="shared" si="18"/>
        <v>1</v>
      </c>
      <c r="AV56" s="1214" t="b">
        <f t="shared" si="18"/>
        <v>1</v>
      </c>
      <c r="AW56" s="1214" t="b">
        <f t="shared" si="18"/>
        <v>1</v>
      </c>
      <c r="AX56" s="1214" t="b">
        <f t="shared" si="18"/>
        <v>1</v>
      </c>
      <c r="AY56" s="1214" t="b">
        <f t="shared" si="18"/>
        <v>1</v>
      </c>
    </row>
    <row r="57" spans="1:51" s="1168" customFormat="1" ht="16.5" thickBot="1">
      <c r="A57" s="3429" t="s">
        <v>336</v>
      </c>
      <c r="B57" s="3430"/>
      <c r="C57" s="2309"/>
      <c r="D57" s="2309"/>
      <c r="E57" s="2309"/>
      <c r="F57" s="2310"/>
      <c r="G57" s="2311">
        <f>G12+G15+G17+G19+G21+G23+G24+G26+G31+G34+G37+G40+G43+G48+G51+G54+G29+G32</f>
        <v>65</v>
      </c>
      <c r="H57" s="2311">
        <f>G57*30</f>
        <v>1950</v>
      </c>
      <c r="I57" s="2312"/>
      <c r="J57" s="28"/>
      <c r="K57" s="28"/>
      <c r="L57" s="2311"/>
      <c r="M57" s="2312"/>
      <c r="N57" s="2382"/>
      <c r="O57" s="2382"/>
      <c r="P57" s="2382"/>
      <c r="Q57" s="2382"/>
      <c r="R57" s="2382"/>
      <c r="S57" s="2382"/>
      <c r="T57" s="1166"/>
      <c r="U57" s="1167"/>
      <c r="V57" s="1167"/>
      <c r="W57" s="1169"/>
      <c r="AM57" s="1214">
        <f t="shared" si="17"/>
      </c>
      <c r="AN57" s="1214" t="str">
        <f t="shared" si="17"/>
        <v>так</v>
      </c>
      <c r="AO57" s="1214">
        <f t="shared" si="17"/>
      </c>
      <c r="AP57" s="1214">
        <f t="shared" si="17"/>
      </c>
      <c r="AQ57" s="1214">
        <f t="shared" si="17"/>
      </c>
      <c r="AR57" s="1214">
        <f t="shared" si="17"/>
      </c>
      <c r="AS57" s="936">
        <f>SUMIF($B11:$B55,"*ВНЗ*",G11:G55)</f>
        <v>0</v>
      </c>
      <c r="AT57" s="1214" t="b">
        <f t="shared" si="18"/>
        <v>1</v>
      </c>
      <c r="AU57" s="1214" t="b">
        <f t="shared" si="18"/>
        <v>0</v>
      </c>
      <c r="AV57" s="1214" t="b">
        <f t="shared" si="18"/>
        <v>1</v>
      </c>
      <c r="AW57" s="1214" t="b">
        <f t="shared" si="18"/>
        <v>1</v>
      </c>
      <c r="AX57" s="1214" t="b">
        <f t="shared" si="18"/>
        <v>1</v>
      </c>
      <c r="AY57" s="1214" t="b">
        <f t="shared" si="18"/>
        <v>1</v>
      </c>
    </row>
    <row r="58" spans="1:51" s="906" customFormat="1" ht="24" customHeight="1" thickBot="1">
      <c r="A58" s="3431" t="s">
        <v>273</v>
      </c>
      <c r="B58" s="3431"/>
      <c r="C58" s="2313"/>
      <c r="D58" s="2313"/>
      <c r="E58" s="2313"/>
      <c r="F58" s="2314"/>
      <c r="G58" s="2315">
        <f>G14+G18+G22+G27+G30+G35+G38+G41+G49+G52+G55+G44+G45+G46</f>
        <v>42</v>
      </c>
      <c r="H58" s="2315">
        <f>G58*30</f>
        <v>1260</v>
      </c>
      <c r="I58" s="2315">
        <f>I14+I18+I22+I27+I30+I35+I38+I41+I44+I45+I46+I52+I55</f>
        <v>446</v>
      </c>
      <c r="J58" s="2311">
        <f>J18+J22+J27+J30+J35+J38+J41+J44+J45+J46+J49+J52+J55</f>
        <v>232</v>
      </c>
      <c r="K58" s="2311">
        <f>K38+K41+K46+K55</f>
        <v>74</v>
      </c>
      <c r="L58" s="2383">
        <f>L14+L27+L30+L35+L44+L45+L49+L52+L55</f>
        <v>170</v>
      </c>
      <c r="M58" s="2315">
        <f>M14+M18+M22+M27+M30+M35+M38+M41+M44+M45+M47+M49+M52+M46+M55</f>
        <v>769</v>
      </c>
      <c r="N58" s="2383">
        <f>N22+N27+N30+N35+N38+N55+2</f>
        <v>18</v>
      </c>
      <c r="O58" s="2384">
        <f>O18+O46+O49+O52+2</f>
        <v>15</v>
      </c>
      <c r="P58" s="2384">
        <f>P44+P45+2</f>
        <v>11</v>
      </c>
      <c r="Q58" s="2384">
        <v>0</v>
      </c>
      <c r="R58" s="2384">
        <f>R41</f>
        <v>2</v>
      </c>
      <c r="S58" s="2384">
        <v>2</v>
      </c>
      <c r="T58" s="1059"/>
      <c r="U58" s="1059"/>
      <c r="V58" s="1059"/>
      <c r="W58" s="1059"/>
      <c r="X58" s="1060"/>
      <c r="Y58" s="1060"/>
      <c r="AM58" s="1214" t="s">
        <v>257</v>
      </c>
      <c r="AN58" s="1214">
        <f t="shared" si="17"/>
      </c>
      <c r="AO58" s="1214">
        <f t="shared" si="17"/>
      </c>
      <c r="AP58" s="1214">
        <f t="shared" si="17"/>
      </c>
      <c r="AQ58" s="1214">
        <f t="shared" si="17"/>
      </c>
      <c r="AR58" s="1214">
        <f t="shared" si="17"/>
      </c>
      <c r="AT58" s="1214" t="b">
        <f t="shared" si="18"/>
        <v>1</v>
      </c>
      <c r="AU58" s="1214" t="b">
        <f t="shared" si="18"/>
        <v>1</v>
      </c>
      <c r="AV58" s="1214" t="b">
        <f t="shared" si="18"/>
        <v>1</v>
      </c>
      <c r="AW58" s="1214" t="b">
        <f t="shared" si="18"/>
        <v>1</v>
      </c>
      <c r="AX58" s="1214" t="b">
        <f t="shared" si="18"/>
        <v>1</v>
      </c>
      <c r="AY58" s="1214" t="b">
        <f t="shared" si="18"/>
        <v>1</v>
      </c>
    </row>
    <row r="59" spans="1:51" s="906" customFormat="1" ht="18.75" customHeight="1" thickBot="1">
      <c r="A59" s="3432" t="s">
        <v>274</v>
      </c>
      <c r="B59" s="3433"/>
      <c r="C59" s="3433"/>
      <c r="D59" s="3433"/>
      <c r="E59" s="3433"/>
      <c r="F59" s="3433"/>
      <c r="G59" s="3433"/>
      <c r="H59" s="3433"/>
      <c r="I59" s="3433"/>
      <c r="J59" s="3433"/>
      <c r="K59" s="3433"/>
      <c r="L59" s="3433"/>
      <c r="M59" s="3433"/>
      <c r="N59" s="3433"/>
      <c r="O59" s="3433"/>
      <c r="P59" s="3433"/>
      <c r="Q59" s="3433"/>
      <c r="R59" s="3433"/>
      <c r="S59" s="3434"/>
      <c r="T59" s="1059"/>
      <c r="U59" s="1061"/>
      <c r="V59" s="1061"/>
      <c r="W59" s="1059"/>
      <c r="X59" s="1060"/>
      <c r="Y59" s="1060"/>
      <c r="AM59" s="1214">
        <f t="shared" si="17"/>
      </c>
      <c r="AN59" s="1214">
        <f t="shared" si="17"/>
      </c>
      <c r="AO59" s="1214">
        <f t="shared" si="17"/>
      </c>
      <c r="AP59" s="1214">
        <f t="shared" si="17"/>
      </c>
      <c r="AQ59" s="1214">
        <f t="shared" si="17"/>
      </c>
      <c r="AR59" s="1214">
        <f t="shared" si="17"/>
      </c>
      <c r="AT59" s="1214" t="b">
        <f t="shared" si="18"/>
        <v>1</v>
      </c>
      <c r="AU59" s="1214" t="b">
        <f t="shared" si="18"/>
        <v>1</v>
      </c>
      <c r="AV59" s="1214" t="b">
        <f t="shared" si="18"/>
        <v>1</v>
      </c>
      <c r="AW59" s="1214" t="b">
        <f t="shared" si="18"/>
        <v>1</v>
      </c>
      <c r="AX59" s="1214" t="b">
        <f t="shared" si="18"/>
        <v>1</v>
      </c>
      <c r="AY59" s="1214" t="b">
        <f t="shared" si="18"/>
        <v>1</v>
      </c>
    </row>
    <row r="60" spans="1:51" s="906" customFormat="1" ht="18.75" customHeight="1">
      <c r="A60" s="1677" t="s">
        <v>72</v>
      </c>
      <c r="B60" s="1752" t="s">
        <v>84</v>
      </c>
      <c r="C60" s="2291"/>
      <c r="D60" s="107"/>
      <c r="E60" s="107"/>
      <c r="F60" s="2427"/>
      <c r="G60" s="2428">
        <f>G61+G62</f>
        <v>7</v>
      </c>
      <c r="H60" s="1763">
        <f aca="true" t="shared" si="19" ref="H60:H81">G60*30</f>
        <v>210</v>
      </c>
      <c r="I60" s="311"/>
      <c r="J60" s="102"/>
      <c r="K60" s="101"/>
      <c r="L60" s="101"/>
      <c r="M60" s="426"/>
      <c r="N60" s="312"/>
      <c r="O60" s="612"/>
      <c r="P60" s="2429"/>
      <c r="Q60" s="2430"/>
      <c r="R60" s="2431"/>
      <c r="S60" s="2432"/>
      <c r="T60" s="1059"/>
      <c r="U60" s="1061"/>
      <c r="V60" s="1061"/>
      <c r="W60" s="1059"/>
      <c r="X60" s="1060"/>
      <c r="Y60" s="1060"/>
      <c r="AM60" s="1214" t="str">
        <f aca="true" t="shared" si="20" ref="AM60:AR60">IF(N55&lt;&gt;0,"так","")</f>
        <v>так</v>
      </c>
      <c r="AN60" s="1214">
        <f t="shared" si="20"/>
      </c>
      <c r="AO60" s="1214">
        <f t="shared" si="20"/>
      </c>
      <c r="AP60" s="1214">
        <f t="shared" si="20"/>
      </c>
      <c r="AQ60" s="1214">
        <f t="shared" si="20"/>
      </c>
      <c r="AR60" s="1214">
        <f t="shared" si="20"/>
      </c>
      <c r="AT60" s="1214" t="b">
        <f aca="true" t="shared" si="21" ref="AT60:AY60">ISBLANK(N55)</f>
        <v>0</v>
      </c>
      <c r="AU60" s="1214" t="b">
        <f t="shared" si="21"/>
        <v>1</v>
      </c>
      <c r="AV60" s="1214" t="b">
        <f t="shared" si="21"/>
        <v>1</v>
      </c>
      <c r="AW60" s="1214" t="b">
        <f t="shared" si="21"/>
        <v>1</v>
      </c>
      <c r="AX60" s="1214" t="b">
        <f t="shared" si="21"/>
        <v>1</v>
      </c>
      <c r="AY60" s="1214" t="b">
        <f t="shared" si="21"/>
        <v>1</v>
      </c>
    </row>
    <row r="61" spans="1:51" s="906" customFormat="1" ht="18.75" customHeight="1">
      <c r="A61" s="1676"/>
      <c r="B61" s="1687" t="s">
        <v>328</v>
      </c>
      <c r="C61" s="1680"/>
      <c r="D61" s="117"/>
      <c r="E61" s="117"/>
      <c r="F61" s="1695"/>
      <c r="G61" s="1701">
        <v>1</v>
      </c>
      <c r="H61" s="1709">
        <f t="shared" si="19"/>
        <v>30</v>
      </c>
      <c r="I61" s="1704"/>
      <c r="J61" s="115"/>
      <c r="K61" s="116"/>
      <c r="L61" s="116"/>
      <c r="M61" s="317"/>
      <c r="N61" s="111"/>
      <c r="O61" s="1437"/>
      <c r="P61" s="1438"/>
      <c r="Q61" s="371"/>
      <c r="R61" s="372"/>
      <c r="S61" s="1439"/>
      <c r="T61" s="1059"/>
      <c r="U61" s="1061"/>
      <c r="V61" s="1061"/>
      <c r="W61" s="1059"/>
      <c r="X61" s="1060"/>
      <c r="Y61" s="1060"/>
      <c r="AM61" s="1214"/>
      <c r="AN61" s="1214"/>
      <c r="AO61" s="1214"/>
      <c r="AP61" s="1214">
        <f>IF(Q56&lt;&gt;0,"так","")</f>
      </c>
      <c r="AQ61" s="1214"/>
      <c r="AR61" s="1214">
        <f>IF(S56&lt;&gt;0,"так","")</f>
      </c>
      <c r="AT61" s="1214"/>
      <c r="AU61" s="1214"/>
      <c r="AV61" s="1214"/>
      <c r="AW61" s="1214"/>
      <c r="AX61" s="1214"/>
      <c r="AY61" s="1214"/>
    </row>
    <row r="62" spans="1:52" s="906" customFormat="1" ht="18.75" customHeight="1">
      <c r="A62" s="2385"/>
      <c r="B62" s="1688" t="s">
        <v>71</v>
      </c>
      <c r="C62" s="1682"/>
      <c r="D62" s="2317"/>
      <c r="E62" s="2317"/>
      <c r="F62" s="1699"/>
      <c r="G62" s="1702">
        <v>6</v>
      </c>
      <c r="H62" s="1711">
        <f t="shared" si="19"/>
        <v>180</v>
      </c>
      <c r="I62" s="1705">
        <v>72</v>
      </c>
      <c r="J62" s="109">
        <v>36</v>
      </c>
      <c r="K62" s="110">
        <v>18</v>
      </c>
      <c r="L62" s="110">
        <v>18</v>
      </c>
      <c r="M62" s="316">
        <f>H62-I62</f>
        <v>108</v>
      </c>
      <c r="N62" s="325"/>
      <c r="O62" s="66"/>
      <c r="P62" s="1454"/>
      <c r="Q62" s="404"/>
      <c r="R62" s="1455"/>
      <c r="S62" s="2386"/>
      <c r="T62" s="1059"/>
      <c r="U62" s="1061"/>
      <c r="V62" s="1061"/>
      <c r="W62" s="1059"/>
      <c r="X62" s="1060"/>
      <c r="Y62" s="1060"/>
      <c r="AM62" s="1214">
        <f aca="true" t="shared" si="22" ref="AM62:AO64">IF(N57&lt;&gt;0,"так","")</f>
      </c>
      <c r="AN62" s="1214">
        <f t="shared" si="22"/>
      </c>
      <c r="AO62" s="1214">
        <f t="shared" si="22"/>
      </c>
      <c r="AP62" s="1214">
        <f>IF(Q57&lt;&gt;0,"так","")</f>
      </c>
      <c r="AQ62" s="1214">
        <f>IF(R57&lt;&gt;0,"так","")</f>
      </c>
      <c r="AR62" s="1214">
        <f>IF(S57&lt;&gt;0,"так","")</f>
      </c>
      <c r="AS62" s="936"/>
      <c r="AT62" s="1863">
        <f>SUMIF(AT11:AT60,FALSE,$G11:$G55)</f>
        <v>29.5</v>
      </c>
      <c r="AU62" s="1863">
        <f>SUMIF(AU11:AU60,FALSE,$G11:$G55)-G185</f>
        <v>73.5</v>
      </c>
      <c r="AV62" s="1863">
        <f>SUMIF(AV11:AV60,FALSE,$G11:$G55)-G185</f>
        <v>7</v>
      </c>
      <c r="AW62" s="1863">
        <f>SUMIF(AW11:AW60,FALSE,$G11:$G55)</f>
        <v>2.5</v>
      </c>
      <c r="AX62" s="1863">
        <f>SUMIF(AX11:AX60,FALSE,$G11:$G55)</f>
        <v>6.5</v>
      </c>
      <c r="AY62" s="1863">
        <f>SUMIF(AY11:AY60,FALSE,$G11:$G55)</f>
        <v>4</v>
      </c>
      <c r="AZ62" s="936"/>
    </row>
    <row r="63" spans="1:51" s="3002" customFormat="1" ht="18.75" customHeight="1">
      <c r="A63" s="1676"/>
      <c r="B63" s="1685" t="s">
        <v>71</v>
      </c>
      <c r="C63" s="1680" t="s">
        <v>239</v>
      </c>
      <c r="D63" s="117"/>
      <c r="E63" s="117"/>
      <c r="F63" s="1695"/>
      <c r="G63" s="1701">
        <v>5</v>
      </c>
      <c r="H63" s="1709">
        <f t="shared" si="19"/>
        <v>150</v>
      </c>
      <c r="I63" s="1704">
        <v>54</v>
      </c>
      <c r="J63" s="115">
        <v>36</v>
      </c>
      <c r="K63" s="116">
        <v>18</v>
      </c>
      <c r="L63" s="116"/>
      <c r="M63" s="317">
        <f>H63-I63</f>
        <v>96</v>
      </c>
      <c r="N63" s="111"/>
      <c r="O63" s="1437">
        <v>6</v>
      </c>
      <c r="P63" s="1438"/>
      <c r="Q63" s="371"/>
      <c r="R63" s="372"/>
      <c r="S63" s="1439"/>
      <c r="T63" s="3017"/>
      <c r="U63" s="3017"/>
      <c r="V63" s="3017"/>
      <c r="W63" s="3017"/>
      <c r="X63" s="3018"/>
      <c r="Y63" s="3018"/>
      <c r="AM63" s="3003" t="str">
        <f t="shared" si="22"/>
        <v>так</v>
      </c>
      <c r="AN63" s="3003" t="str">
        <f t="shared" si="22"/>
        <v>так</v>
      </c>
      <c r="AO63" s="3003" t="str">
        <f t="shared" si="22"/>
        <v>так</v>
      </c>
      <c r="AP63" s="3003">
        <f>IF(Q58&lt;&gt;0,"так","")</f>
      </c>
      <c r="AQ63" s="3003" t="str">
        <f>IF(R58&lt;&gt;0,"так","")</f>
        <v>так</v>
      </c>
      <c r="AR63" s="3003" t="str">
        <f>IF(S58&lt;&gt;0,"так","")</f>
        <v>так</v>
      </c>
      <c r="AS63" s="3095" t="s">
        <v>466</v>
      </c>
      <c r="AT63" s="3003"/>
      <c r="AU63" s="3003"/>
      <c r="AV63" s="3003"/>
      <c r="AW63" s="3003"/>
      <c r="AX63" s="3003"/>
      <c r="AY63" s="3003"/>
    </row>
    <row r="64" spans="1:51" s="3050" customFormat="1" ht="18" customHeight="1">
      <c r="A64" s="1676"/>
      <c r="B64" s="1686" t="s">
        <v>247</v>
      </c>
      <c r="C64" s="1681"/>
      <c r="D64" s="116"/>
      <c r="E64" s="116"/>
      <c r="F64" s="1695" t="s">
        <v>240</v>
      </c>
      <c r="G64" s="1701">
        <v>1</v>
      </c>
      <c r="H64" s="1709">
        <f t="shared" si="19"/>
        <v>30</v>
      </c>
      <c r="I64" s="1704">
        <v>18</v>
      </c>
      <c r="J64" s="115"/>
      <c r="K64" s="116"/>
      <c r="L64" s="116">
        <v>18</v>
      </c>
      <c r="M64" s="317">
        <f>H64-I64</f>
        <v>12</v>
      </c>
      <c r="N64" s="111"/>
      <c r="O64" s="1444"/>
      <c r="P64" s="401">
        <v>2</v>
      </c>
      <c r="Q64" s="402"/>
      <c r="R64" s="373"/>
      <c r="S64" s="117"/>
      <c r="T64" s="3049"/>
      <c r="U64" s="3049"/>
      <c r="V64" s="3049"/>
      <c r="W64" s="3049"/>
      <c r="X64" s="3049"/>
      <c r="Y64" s="3049"/>
      <c r="AM64" s="3051">
        <f t="shared" si="22"/>
      </c>
      <c r="AN64" s="3051">
        <f t="shared" si="22"/>
      </c>
      <c r="AO64" s="3051">
        <f t="shared" si="22"/>
      </c>
      <c r="AP64" s="3051">
        <f>IF(Q59&lt;&gt;0,"так","")</f>
      </c>
      <c r="AQ64" s="3051">
        <f>IF(R59&lt;&gt;0,"так","")</f>
      </c>
      <c r="AR64" s="3051">
        <f>IF(S59&lt;&gt;0,"так","")</f>
      </c>
      <c r="AS64" s="3096"/>
      <c r="AT64" s="3051"/>
      <c r="AU64" s="3051"/>
      <c r="AV64" s="3051"/>
      <c r="AW64" s="3051"/>
      <c r="AX64" s="3051"/>
      <c r="AY64" s="3051"/>
    </row>
    <row r="65" spans="1:25" s="1221" customFormat="1" ht="18" customHeight="1">
      <c r="A65" s="1676" t="s">
        <v>59</v>
      </c>
      <c r="B65" s="1751" t="s">
        <v>80</v>
      </c>
      <c r="C65" s="307"/>
      <c r="D65" s="76"/>
      <c r="E65" s="76"/>
      <c r="F65" s="1757"/>
      <c r="G65" s="1759">
        <v>6.5</v>
      </c>
      <c r="H65" s="1709">
        <f aca="true" t="shared" si="23" ref="H65:H70">G65*30</f>
        <v>195</v>
      </c>
      <c r="I65" s="1704"/>
      <c r="J65" s="115"/>
      <c r="K65" s="116"/>
      <c r="L65" s="116"/>
      <c r="M65" s="317"/>
      <c r="N65" s="307"/>
      <c r="O65" s="300"/>
      <c r="P65" s="365"/>
      <c r="Q65" s="371"/>
      <c r="R65" s="1881"/>
      <c r="S65" s="1875"/>
      <c r="T65" s="838"/>
      <c r="U65" s="838"/>
      <c r="V65" s="838"/>
      <c r="W65" s="838"/>
      <c r="X65" s="838"/>
      <c r="Y65" s="838"/>
    </row>
    <row r="66" spans="1:25" s="1221" customFormat="1" ht="18" customHeight="1">
      <c r="A66" s="1676"/>
      <c r="B66" s="1751" t="s">
        <v>328</v>
      </c>
      <c r="C66" s="307"/>
      <c r="D66" s="76"/>
      <c r="E66" s="76"/>
      <c r="F66" s="1757"/>
      <c r="G66" s="1759">
        <v>0.5</v>
      </c>
      <c r="H66" s="1709">
        <f t="shared" si="23"/>
        <v>15</v>
      </c>
      <c r="I66" s="1704"/>
      <c r="J66" s="115"/>
      <c r="K66" s="116"/>
      <c r="L66" s="116"/>
      <c r="M66" s="317"/>
      <c r="N66" s="307"/>
      <c r="O66" s="300"/>
      <c r="P66" s="365"/>
      <c r="Q66" s="371"/>
      <c r="R66" s="1881"/>
      <c r="S66" s="1875"/>
      <c r="T66" s="838"/>
      <c r="U66" s="838"/>
      <c r="V66" s="838"/>
      <c r="W66" s="838"/>
      <c r="X66" s="838"/>
      <c r="Y66" s="838"/>
    </row>
    <row r="67" spans="1:25" s="1221" customFormat="1" ht="18" customHeight="1">
      <c r="A67" s="1676"/>
      <c r="B67" s="1685" t="s">
        <v>90</v>
      </c>
      <c r="C67" s="1680"/>
      <c r="D67" s="117"/>
      <c r="E67" s="117"/>
      <c r="F67" s="1695"/>
      <c r="G67" s="1760">
        <v>6</v>
      </c>
      <c r="H67" s="1711">
        <f t="shared" si="23"/>
        <v>180</v>
      </c>
      <c r="I67" s="1705">
        <f>J67+K67+L67</f>
        <v>108</v>
      </c>
      <c r="J67" s="109">
        <f>J68+J69+J70</f>
        <v>51</v>
      </c>
      <c r="K67" s="110">
        <f>K68+K69+K70</f>
        <v>33</v>
      </c>
      <c r="L67" s="110">
        <f>L68+L69+L70</f>
        <v>24</v>
      </c>
      <c r="M67" s="316">
        <f>H67-I67</f>
        <v>72</v>
      </c>
      <c r="N67" s="325"/>
      <c r="O67" s="66"/>
      <c r="P67" s="403"/>
      <c r="Q67" s="404"/>
      <c r="R67" s="1881"/>
      <c r="S67" s="1875"/>
      <c r="T67" s="838"/>
      <c r="U67" s="838"/>
      <c r="V67" s="838"/>
      <c r="W67" s="838"/>
      <c r="X67" s="838"/>
      <c r="Y67" s="838"/>
    </row>
    <row r="68" spans="1:45" s="3051" customFormat="1" ht="18" customHeight="1">
      <c r="A68" s="1676"/>
      <c r="B68" s="1687" t="s">
        <v>71</v>
      </c>
      <c r="C68" s="1680"/>
      <c r="D68" s="117" t="s">
        <v>240</v>
      </c>
      <c r="E68" s="117"/>
      <c r="F68" s="1695"/>
      <c r="G68" s="1759">
        <v>3.5</v>
      </c>
      <c r="H68" s="1709">
        <f t="shared" si="23"/>
        <v>105</v>
      </c>
      <c r="I68" s="1704">
        <f>J68+K68+L68</f>
        <v>63</v>
      </c>
      <c r="J68" s="115">
        <v>36</v>
      </c>
      <c r="K68" s="116">
        <v>18</v>
      </c>
      <c r="L68" s="116">
        <v>9</v>
      </c>
      <c r="M68" s="317">
        <f>H68-I68</f>
        <v>42</v>
      </c>
      <c r="N68" s="111"/>
      <c r="O68" s="1437"/>
      <c r="P68" s="401">
        <v>7</v>
      </c>
      <c r="Q68" s="402"/>
      <c r="R68" s="1881"/>
      <c r="S68" s="1875"/>
      <c r="T68" s="3056"/>
      <c r="U68" s="3056"/>
      <c r="V68" s="3056"/>
      <c r="W68" s="3056"/>
      <c r="X68" s="3056"/>
      <c r="Y68" s="3056"/>
      <c r="AS68" s="3048"/>
    </row>
    <row r="69" spans="1:25" s="2978" customFormat="1" ht="18" customHeight="1">
      <c r="A69" s="1676"/>
      <c r="B69" s="1687" t="s">
        <v>90</v>
      </c>
      <c r="C69" s="1680">
        <v>3</v>
      </c>
      <c r="D69" s="117"/>
      <c r="E69" s="117"/>
      <c r="F69" s="1695"/>
      <c r="G69" s="1759">
        <v>1.5</v>
      </c>
      <c r="H69" s="1709">
        <f t="shared" si="23"/>
        <v>45</v>
      </c>
      <c r="I69" s="1704">
        <f>J69+K69+L69</f>
        <v>30</v>
      </c>
      <c r="J69" s="115">
        <v>15</v>
      </c>
      <c r="K69" s="116">
        <v>15</v>
      </c>
      <c r="L69" s="116"/>
      <c r="M69" s="317">
        <f>H69-I69</f>
        <v>15</v>
      </c>
      <c r="N69" s="111"/>
      <c r="O69" s="1437"/>
      <c r="P69" s="401"/>
      <c r="Q69" s="402">
        <v>2</v>
      </c>
      <c r="R69" s="1881"/>
      <c r="S69" s="1875"/>
      <c r="T69" s="2977"/>
      <c r="U69" s="2977"/>
      <c r="V69" s="2977"/>
      <c r="W69" s="2977"/>
      <c r="X69" s="2977"/>
      <c r="Y69" s="2977"/>
    </row>
    <row r="70" spans="1:25" s="2978" customFormat="1" ht="18" customHeight="1">
      <c r="A70" s="1676"/>
      <c r="B70" s="1688" t="s">
        <v>82</v>
      </c>
      <c r="C70" s="1680"/>
      <c r="D70" s="117"/>
      <c r="E70" s="117" t="s">
        <v>61</v>
      </c>
      <c r="F70" s="1695"/>
      <c r="G70" s="1759">
        <v>1</v>
      </c>
      <c r="H70" s="1709">
        <f t="shared" si="23"/>
        <v>30</v>
      </c>
      <c r="I70" s="1704">
        <v>15</v>
      </c>
      <c r="J70" s="115"/>
      <c r="K70" s="116"/>
      <c r="L70" s="116">
        <v>15</v>
      </c>
      <c r="M70" s="317">
        <f>H70-I70</f>
        <v>15</v>
      </c>
      <c r="N70" s="111"/>
      <c r="O70" s="1437"/>
      <c r="P70" s="401"/>
      <c r="Q70" s="402">
        <v>1</v>
      </c>
      <c r="R70" s="1881"/>
      <c r="S70" s="1875"/>
      <c r="T70" s="2977"/>
      <c r="U70" s="2977"/>
      <c r="V70" s="2977"/>
      <c r="W70" s="2977"/>
      <c r="X70" s="2977"/>
      <c r="Y70" s="2977"/>
    </row>
    <row r="71" spans="1:52" s="1168" customFormat="1" ht="17.25" customHeight="1">
      <c r="A71" s="1676" t="s">
        <v>61</v>
      </c>
      <c r="B71" s="1687" t="s">
        <v>422</v>
      </c>
      <c r="C71" s="1681"/>
      <c r="D71" s="117"/>
      <c r="E71" s="117"/>
      <c r="F71" s="1695"/>
      <c r="G71" s="1701">
        <v>3</v>
      </c>
      <c r="H71" s="657">
        <f t="shared" si="19"/>
        <v>90</v>
      </c>
      <c r="I71" s="307"/>
      <c r="J71" s="115"/>
      <c r="K71" s="116"/>
      <c r="L71" s="116"/>
      <c r="M71" s="318"/>
      <c r="N71" s="314"/>
      <c r="O71" s="127"/>
      <c r="P71" s="347"/>
      <c r="Q71" s="346"/>
      <c r="R71" s="127"/>
      <c r="S71" s="440"/>
      <c r="T71" s="1171"/>
      <c r="U71" s="1171"/>
      <c r="V71" s="1171"/>
      <c r="W71" s="1171"/>
      <c r="X71" s="1171"/>
      <c r="Y71" s="1171"/>
      <c r="Z71" s="1172"/>
      <c r="AA71" s="1172"/>
      <c r="AB71" s="1172"/>
      <c r="AM71" s="1214">
        <f>IF(N60&lt;&gt;0,"так","")</f>
      </c>
      <c r="AN71" s="1214" t="s">
        <v>257</v>
      </c>
      <c r="AO71" s="1214">
        <f aca="true" t="shared" si="24" ref="AO71:AR75">IF(P60&lt;&gt;0,"так","")</f>
      </c>
      <c r="AP71" s="1214">
        <f t="shared" si="24"/>
      </c>
      <c r="AQ71" s="1214">
        <f t="shared" si="24"/>
      </c>
      <c r="AR71" s="1214">
        <f t="shared" si="24"/>
      </c>
      <c r="AS71" s="906"/>
      <c r="AT71" s="1214" t="b">
        <f aca="true" t="shared" si="25" ref="AT71:AY75">ISBLANK(N60)</f>
        <v>1</v>
      </c>
      <c r="AU71" s="1214" t="b">
        <f t="shared" si="25"/>
        <v>1</v>
      </c>
      <c r="AV71" s="1214" t="b">
        <f t="shared" si="25"/>
        <v>1</v>
      </c>
      <c r="AW71" s="1214" t="b">
        <f t="shared" si="25"/>
        <v>1</v>
      </c>
      <c r="AX71" s="1214" t="b">
        <f t="shared" si="25"/>
        <v>1</v>
      </c>
      <c r="AY71" s="1214" t="b">
        <f t="shared" si="25"/>
        <v>1</v>
      </c>
      <c r="AZ71" s="906"/>
    </row>
    <row r="72" spans="1:52" s="1168" customFormat="1" ht="15.75" customHeight="1" thickBot="1">
      <c r="A72" s="1676"/>
      <c r="B72" s="1687" t="s">
        <v>328</v>
      </c>
      <c r="C72" s="1681"/>
      <c r="D72" s="117"/>
      <c r="E72" s="117"/>
      <c r="F72" s="1695"/>
      <c r="G72" s="1701">
        <v>2</v>
      </c>
      <c r="H72" s="657">
        <f t="shared" si="19"/>
        <v>60</v>
      </c>
      <c r="I72" s="307"/>
      <c r="J72" s="115"/>
      <c r="K72" s="116"/>
      <c r="L72" s="128"/>
      <c r="M72" s="317"/>
      <c r="N72" s="313"/>
      <c r="O72" s="89"/>
      <c r="P72" s="344"/>
      <c r="Q72" s="111"/>
      <c r="R72" s="89"/>
      <c r="S72" s="49"/>
      <c r="T72" s="1173"/>
      <c r="U72" s="1173"/>
      <c r="V72" s="1173"/>
      <c r="W72" s="1173"/>
      <c r="X72" s="1173"/>
      <c r="Y72" s="1174"/>
      <c r="Z72" s="1172"/>
      <c r="AA72" s="1172"/>
      <c r="AB72" s="1172"/>
      <c r="AM72" s="1214">
        <f>IF(N61&lt;&gt;0,"так","")</f>
      </c>
      <c r="AN72" s="1214">
        <f>IF(O61&lt;&gt;0,"так","")</f>
      </c>
      <c r="AO72" s="1214">
        <f t="shared" si="24"/>
      </c>
      <c r="AP72" s="1214">
        <f t="shared" si="24"/>
      </c>
      <c r="AQ72" s="1214">
        <f t="shared" si="24"/>
      </c>
      <c r="AR72" s="1214">
        <f t="shared" si="24"/>
      </c>
      <c r="AS72" s="906"/>
      <c r="AT72" s="1214" t="b">
        <f t="shared" si="25"/>
        <v>1</v>
      </c>
      <c r="AU72" s="1214" t="b">
        <f t="shared" si="25"/>
        <v>1</v>
      </c>
      <c r="AV72" s="1214" t="b">
        <f t="shared" si="25"/>
        <v>1</v>
      </c>
      <c r="AW72" s="1214" t="b">
        <f t="shared" si="25"/>
        <v>1</v>
      </c>
      <c r="AX72" s="1214" t="b">
        <f t="shared" si="25"/>
        <v>1</v>
      </c>
      <c r="AY72" s="1214" t="b">
        <f t="shared" si="25"/>
        <v>1</v>
      </c>
      <c r="AZ72" s="906"/>
    </row>
    <row r="73" spans="1:52" s="3023" customFormat="1" ht="15" customHeight="1" thickBot="1">
      <c r="A73" s="1676"/>
      <c r="B73" s="1688" t="s">
        <v>71</v>
      </c>
      <c r="C73" s="1681" t="s">
        <v>241</v>
      </c>
      <c r="D73" s="117"/>
      <c r="E73" s="117"/>
      <c r="F73" s="1695"/>
      <c r="G73" s="1852">
        <v>1</v>
      </c>
      <c r="H73" s="1710">
        <f t="shared" si="19"/>
        <v>30</v>
      </c>
      <c r="I73" s="1492">
        <v>18</v>
      </c>
      <c r="J73" s="631">
        <v>9</v>
      </c>
      <c r="K73" s="632">
        <v>9</v>
      </c>
      <c r="L73" s="866"/>
      <c r="M73" s="633">
        <f>H73-I73</f>
        <v>12</v>
      </c>
      <c r="N73" s="323"/>
      <c r="O73" s="65"/>
      <c r="P73" s="349"/>
      <c r="Q73" s="325"/>
      <c r="R73" s="89">
        <v>2</v>
      </c>
      <c r="S73" s="60"/>
      <c r="T73" s="3020"/>
      <c r="U73" s="3020"/>
      <c r="V73" s="3020"/>
      <c r="W73" s="3020"/>
      <c r="X73" s="3020"/>
      <c r="Y73" s="3021"/>
      <c r="Z73" s="3022"/>
      <c r="AA73" s="3007" t="s">
        <v>49</v>
      </c>
      <c r="AB73" s="3022" t="e">
        <f>G63+G64+#REF!+G77+G78+G82</f>
        <v>#REF!</v>
      </c>
      <c r="AM73" s="3008">
        <f>IF(N62&lt;&gt;0,"так","")</f>
      </c>
      <c r="AN73" s="3008">
        <f>IF(O62&lt;&gt;0,"так","")</f>
      </c>
      <c r="AO73" s="3008">
        <f t="shared" si="24"/>
      </c>
      <c r="AP73" s="3008">
        <f t="shared" si="24"/>
      </c>
      <c r="AQ73" s="3008">
        <f t="shared" si="24"/>
      </c>
      <c r="AR73" s="3008">
        <f t="shared" si="24"/>
      </c>
      <c r="AS73" s="3024"/>
      <c r="AT73" s="3008" t="b">
        <f t="shared" si="25"/>
        <v>1</v>
      </c>
      <c r="AU73" s="3008" t="b">
        <f t="shared" si="25"/>
        <v>1</v>
      </c>
      <c r="AV73" s="3008" t="b">
        <f t="shared" si="25"/>
        <v>1</v>
      </c>
      <c r="AW73" s="3008" t="b">
        <f t="shared" si="25"/>
        <v>1</v>
      </c>
      <c r="AX73" s="3008" t="b">
        <f t="shared" si="25"/>
        <v>1</v>
      </c>
      <c r="AY73" s="3008" t="b">
        <f t="shared" si="25"/>
        <v>1</v>
      </c>
      <c r="AZ73" s="3024"/>
    </row>
    <row r="74" spans="1:52" s="1443" customFormat="1" ht="19.5" customHeight="1" thickBot="1">
      <c r="A74" s="1676" t="s">
        <v>81</v>
      </c>
      <c r="B74" s="1687" t="s">
        <v>89</v>
      </c>
      <c r="C74" s="1680"/>
      <c r="D74" s="117"/>
      <c r="E74" s="117"/>
      <c r="F74" s="1695"/>
      <c r="G74" s="1701">
        <v>11</v>
      </c>
      <c r="H74" s="1709">
        <f t="shared" si="19"/>
        <v>330</v>
      </c>
      <c r="I74" s="1704"/>
      <c r="J74" s="115"/>
      <c r="K74" s="116"/>
      <c r="L74" s="116"/>
      <c r="M74" s="317"/>
      <c r="N74" s="111"/>
      <c r="O74" s="1437"/>
      <c r="P74" s="1438"/>
      <c r="Q74" s="371"/>
      <c r="R74" s="372"/>
      <c r="S74" s="1439"/>
      <c r="T74" s="1440"/>
      <c r="U74" s="1440"/>
      <c r="V74" s="1440"/>
      <c r="W74" s="1440"/>
      <c r="X74" s="1440"/>
      <c r="Y74" s="1441"/>
      <c r="Z74" s="1442"/>
      <c r="AA74" s="1443" t="s">
        <v>50</v>
      </c>
      <c r="AB74" s="1442" t="e">
        <f>G73+G83+#REF!+G87+G88</f>
        <v>#REF!</v>
      </c>
      <c r="AM74" s="1221">
        <f>IF(N63&lt;&gt;0,"так","")</f>
      </c>
      <c r="AN74" s="1221" t="str">
        <f>IF(O63&lt;&gt;0,"так","")</f>
        <v>так</v>
      </c>
      <c r="AO74" s="1221">
        <f t="shared" si="24"/>
      </c>
      <c r="AP74" s="1221">
        <f t="shared" si="24"/>
      </c>
      <c r="AQ74" s="1221">
        <f t="shared" si="24"/>
      </c>
      <c r="AR74" s="1221">
        <f t="shared" si="24"/>
      </c>
      <c r="AS74" s="28"/>
      <c r="AT74" s="1214" t="b">
        <f t="shared" si="25"/>
        <v>1</v>
      </c>
      <c r="AU74" s="1214" t="b">
        <f t="shared" si="25"/>
        <v>0</v>
      </c>
      <c r="AV74" s="1214" t="b">
        <f t="shared" si="25"/>
        <v>1</v>
      </c>
      <c r="AW74" s="1214" t="b">
        <f t="shared" si="25"/>
        <v>1</v>
      </c>
      <c r="AX74" s="1214" t="b">
        <f t="shared" si="25"/>
        <v>1</v>
      </c>
      <c r="AY74" s="1214" t="b">
        <f t="shared" si="25"/>
        <v>1</v>
      </c>
      <c r="AZ74" s="28"/>
    </row>
    <row r="75" spans="1:51" s="1443" customFormat="1" ht="17.25" customHeight="1" thickBot="1">
      <c r="A75" s="1676"/>
      <c r="B75" s="1687" t="s">
        <v>328</v>
      </c>
      <c r="C75" s="1680"/>
      <c r="D75" s="117"/>
      <c r="E75" s="117"/>
      <c r="F75" s="1697"/>
      <c r="G75" s="1701">
        <v>2.5</v>
      </c>
      <c r="H75" s="1709">
        <f t="shared" si="19"/>
        <v>75</v>
      </c>
      <c r="I75" s="1704"/>
      <c r="J75" s="115"/>
      <c r="K75" s="116"/>
      <c r="L75" s="116"/>
      <c r="M75" s="317"/>
      <c r="N75" s="111"/>
      <c r="O75" s="1437"/>
      <c r="P75" s="1438"/>
      <c r="Q75" s="371"/>
      <c r="R75" s="372"/>
      <c r="S75" s="1439"/>
      <c r="T75" s="1445"/>
      <c r="U75" s="1446"/>
      <c r="V75" s="1446"/>
      <c r="W75" s="1446"/>
      <c r="X75" s="1446"/>
      <c r="Y75" s="1446"/>
      <c r="Z75" s="1442"/>
      <c r="AA75" s="1442"/>
      <c r="AB75" s="1442" t="e">
        <f>SUM(AB73:AB74)</f>
        <v>#REF!</v>
      </c>
      <c r="AM75" s="1221">
        <f>IF(N64&lt;&gt;0,"так","")</f>
      </c>
      <c r="AN75" s="1221">
        <f>IF(O64&lt;&gt;0,"так","")</f>
      </c>
      <c r="AO75" s="1221" t="str">
        <f t="shared" si="24"/>
        <v>так</v>
      </c>
      <c r="AP75" s="1221">
        <f t="shared" si="24"/>
      </c>
      <c r="AQ75" s="1221">
        <f t="shared" si="24"/>
      </c>
      <c r="AR75" s="1221">
        <f t="shared" si="24"/>
      </c>
      <c r="AS75" s="28"/>
      <c r="AT75" s="1214" t="b">
        <f t="shared" si="25"/>
        <v>1</v>
      </c>
      <c r="AU75" s="1214" t="b">
        <f t="shared" si="25"/>
        <v>1</v>
      </c>
      <c r="AV75" s="1214" t="b">
        <f t="shared" si="25"/>
        <v>0</v>
      </c>
      <c r="AW75" s="1214" t="b">
        <f t="shared" si="25"/>
        <v>1</v>
      </c>
      <c r="AX75" s="1214" t="b">
        <f t="shared" si="25"/>
        <v>1</v>
      </c>
      <c r="AY75" s="1214" t="b">
        <f t="shared" si="25"/>
        <v>1</v>
      </c>
    </row>
    <row r="76" spans="1:51" s="1443" customFormat="1" ht="15.75">
      <c r="A76" s="1676"/>
      <c r="B76" s="1688" t="s">
        <v>90</v>
      </c>
      <c r="C76" s="1680"/>
      <c r="D76" s="117"/>
      <c r="E76" s="117"/>
      <c r="F76" s="1697"/>
      <c r="G76" s="1702">
        <v>8.5</v>
      </c>
      <c r="H76" s="1711">
        <f t="shared" si="19"/>
        <v>255</v>
      </c>
      <c r="I76" s="1705">
        <f>J76+K76+L76</f>
        <v>135</v>
      </c>
      <c r="J76" s="109">
        <v>78</v>
      </c>
      <c r="K76" s="110">
        <v>48</v>
      </c>
      <c r="L76" s="110">
        <v>9</v>
      </c>
      <c r="M76" s="316">
        <f>H76-I76</f>
        <v>120</v>
      </c>
      <c r="N76" s="325"/>
      <c r="O76" s="66"/>
      <c r="P76" s="1454"/>
      <c r="Q76" s="404"/>
      <c r="R76" s="1455"/>
      <c r="S76" s="1439"/>
      <c r="T76" s="1447"/>
      <c r="U76" s="1448"/>
      <c r="V76" s="1448"/>
      <c r="W76" s="1449"/>
      <c r="Z76" s="1442"/>
      <c r="AA76" s="1442"/>
      <c r="AB76" s="1442"/>
      <c r="AM76" s="1221">
        <f aca="true" t="shared" si="26" ref="AM76:AR102">IF(N71&lt;&gt;0,"так","")</f>
      </c>
      <c r="AN76" s="1221">
        <f t="shared" si="26"/>
      </c>
      <c r="AO76" s="1221">
        <f t="shared" si="26"/>
      </c>
      <c r="AP76" s="1221">
        <f t="shared" si="26"/>
      </c>
      <c r="AQ76" s="1221" t="s">
        <v>257</v>
      </c>
      <c r="AR76" s="1221">
        <f t="shared" si="26"/>
      </c>
      <c r="AS76" s="28"/>
      <c r="AT76" s="1214" t="b">
        <f aca="true" t="shared" si="27" ref="AT76:AY93">ISBLANK(N71)</f>
        <v>1</v>
      </c>
      <c r="AU76" s="1214" t="b">
        <f t="shared" si="27"/>
        <v>1</v>
      </c>
      <c r="AV76" s="1214" t="b">
        <f t="shared" si="27"/>
        <v>1</v>
      </c>
      <c r="AW76" s="1214" t="b">
        <f t="shared" si="27"/>
        <v>1</v>
      </c>
      <c r="AX76" s="1214" t="b">
        <f t="shared" si="27"/>
        <v>1</v>
      </c>
      <c r="AY76" s="1214" t="b">
        <f t="shared" si="27"/>
        <v>1</v>
      </c>
    </row>
    <row r="77" spans="1:51" s="2966" customFormat="1" ht="20.25" customHeight="1">
      <c r="A77" s="1676"/>
      <c r="B77" s="1687" t="s">
        <v>90</v>
      </c>
      <c r="C77" s="1680"/>
      <c r="D77" s="117" t="s">
        <v>72</v>
      </c>
      <c r="E77" s="117"/>
      <c r="F77" s="1697"/>
      <c r="G77" s="1701">
        <v>4.5</v>
      </c>
      <c r="H77" s="1709">
        <f t="shared" si="19"/>
        <v>135</v>
      </c>
      <c r="I77" s="1704">
        <v>90</v>
      </c>
      <c r="J77" s="115">
        <v>45</v>
      </c>
      <c r="K77" s="116">
        <v>30</v>
      </c>
      <c r="L77" s="116"/>
      <c r="M77" s="317">
        <f>H77-I77</f>
        <v>45</v>
      </c>
      <c r="N77" s="111">
        <v>5</v>
      </c>
      <c r="O77" s="1437"/>
      <c r="P77" s="1438"/>
      <c r="Q77" s="371"/>
      <c r="R77" s="372"/>
      <c r="S77" s="1439"/>
      <c r="T77" s="2973"/>
      <c r="U77" s="2974"/>
      <c r="V77" s="2974"/>
      <c r="W77" s="2975"/>
      <c r="Z77" s="2976"/>
      <c r="AA77" s="2976"/>
      <c r="AB77" s="2976"/>
      <c r="AM77" s="2967">
        <f t="shared" si="26"/>
      </c>
      <c r="AN77" s="2967">
        <f t="shared" si="26"/>
      </c>
      <c r="AO77" s="2967">
        <f t="shared" si="26"/>
      </c>
      <c r="AP77" s="2967">
        <f t="shared" si="26"/>
      </c>
      <c r="AQ77" s="2967">
        <f t="shared" si="26"/>
      </c>
      <c r="AR77" s="2967">
        <f t="shared" si="26"/>
      </c>
      <c r="AS77" s="2992" t="s">
        <v>470</v>
      </c>
      <c r="AT77" s="2967" t="b">
        <f t="shared" si="27"/>
        <v>1</v>
      </c>
      <c r="AU77" s="2967" t="b">
        <f t="shared" si="27"/>
        <v>1</v>
      </c>
      <c r="AV77" s="2967" t="b">
        <f t="shared" si="27"/>
        <v>1</v>
      </c>
      <c r="AW77" s="2967" t="b">
        <f t="shared" si="27"/>
        <v>1</v>
      </c>
      <c r="AX77" s="2967" t="b">
        <f t="shared" si="27"/>
        <v>1</v>
      </c>
      <c r="AY77" s="2967" t="b">
        <f t="shared" si="27"/>
        <v>1</v>
      </c>
    </row>
    <row r="78" spans="1:51" s="3002" customFormat="1" ht="15.75">
      <c r="A78" s="1676"/>
      <c r="B78" s="1687" t="s">
        <v>71</v>
      </c>
      <c r="C78" s="1680" t="s">
        <v>239</v>
      </c>
      <c r="D78" s="117"/>
      <c r="E78" s="117"/>
      <c r="F78" s="1697"/>
      <c r="G78" s="1701">
        <v>4</v>
      </c>
      <c r="H78" s="1709">
        <f t="shared" si="19"/>
        <v>120</v>
      </c>
      <c r="I78" s="1704">
        <f>J78+K78+L78</f>
        <v>45</v>
      </c>
      <c r="J78" s="115">
        <v>18</v>
      </c>
      <c r="K78" s="116">
        <v>18</v>
      </c>
      <c r="L78" s="116">
        <v>9</v>
      </c>
      <c r="M78" s="317">
        <f>H78-I78</f>
        <v>75</v>
      </c>
      <c r="N78" s="111"/>
      <c r="O78" s="1437">
        <v>5</v>
      </c>
      <c r="P78" s="1438"/>
      <c r="Q78" s="371"/>
      <c r="R78" s="372"/>
      <c r="S78" s="1439"/>
      <c r="T78" s="3025"/>
      <c r="U78" s="3026">
        <v>5</v>
      </c>
      <c r="V78" s="3026"/>
      <c r="W78" s="3027"/>
      <c r="Z78" s="3019"/>
      <c r="AA78" s="3019"/>
      <c r="AB78" s="3019"/>
      <c r="AM78" s="3003">
        <f t="shared" si="26"/>
      </c>
      <c r="AN78" s="3003">
        <f t="shared" si="26"/>
      </c>
      <c r="AO78" s="3003">
        <f t="shared" si="26"/>
      </c>
      <c r="AP78" s="3003">
        <f t="shared" si="26"/>
      </c>
      <c r="AQ78" s="3003" t="str">
        <f t="shared" si="26"/>
        <v>так</v>
      </c>
      <c r="AR78" s="3003">
        <f t="shared" si="26"/>
      </c>
      <c r="AS78" s="3009"/>
      <c r="AT78" s="3003" t="b">
        <f t="shared" si="27"/>
        <v>1</v>
      </c>
      <c r="AU78" s="3003" t="b">
        <f t="shared" si="27"/>
        <v>1</v>
      </c>
      <c r="AV78" s="3003" t="b">
        <f t="shared" si="27"/>
        <v>1</v>
      </c>
      <c r="AW78" s="3003" t="b">
        <f t="shared" si="27"/>
        <v>1</v>
      </c>
      <c r="AX78" s="3003" t="b">
        <f t="shared" si="27"/>
        <v>0</v>
      </c>
      <c r="AY78" s="3003" t="b">
        <f t="shared" si="27"/>
        <v>1</v>
      </c>
    </row>
    <row r="79" spans="1:51" s="1443" customFormat="1" ht="26.25" customHeight="1" thickBot="1">
      <c r="A79" s="1676" t="s">
        <v>36</v>
      </c>
      <c r="B79" s="1687" t="s">
        <v>91</v>
      </c>
      <c r="C79" s="1680"/>
      <c r="D79" s="117"/>
      <c r="E79" s="117"/>
      <c r="F79" s="1697"/>
      <c r="G79" s="1701">
        <v>7</v>
      </c>
      <c r="H79" s="1709">
        <f t="shared" si="19"/>
        <v>210</v>
      </c>
      <c r="I79" s="1704"/>
      <c r="J79" s="115"/>
      <c r="K79" s="116"/>
      <c r="L79" s="116"/>
      <c r="M79" s="317"/>
      <c r="N79" s="111"/>
      <c r="O79" s="1437"/>
      <c r="P79" s="1438"/>
      <c r="Q79" s="371"/>
      <c r="R79" s="372"/>
      <c r="S79" s="1439"/>
      <c r="T79" s="1452"/>
      <c r="U79" s="1453"/>
      <c r="V79" s="1453"/>
      <c r="W79" s="1453"/>
      <c r="X79" s="1453"/>
      <c r="Y79" s="1453"/>
      <c r="Z79" s="1442"/>
      <c r="AA79" s="1442"/>
      <c r="AB79" s="1442"/>
      <c r="AM79" s="1221" t="s">
        <v>257</v>
      </c>
      <c r="AN79" s="1221" t="s">
        <v>257</v>
      </c>
      <c r="AO79" s="1221">
        <f t="shared" si="26"/>
      </c>
      <c r="AP79" s="1221">
        <f t="shared" si="26"/>
      </c>
      <c r="AQ79" s="1221">
        <f t="shared" si="26"/>
      </c>
      <c r="AR79" s="1221">
        <f t="shared" si="26"/>
      </c>
      <c r="AS79" s="28"/>
      <c r="AT79" s="1214" t="b">
        <f t="shared" si="27"/>
        <v>1</v>
      </c>
      <c r="AU79" s="1214" t="b">
        <f t="shared" si="27"/>
        <v>1</v>
      </c>
      <c r="AV79" s="1214" t="b">
        <f t="shared" si="27"/>
        <v>1</v>
      </c>
      <c r="AW79" s="1214" t="b">
        <f t="shared" si="27"/>
        <v>1</v>
      </c>
      <c r="AX79" s="1214" t="b">
        <f t="shared" si="27"/>
        <v>1</v>
      </c>
      <c r="AY79" s="1214" t="b">
        <f t="shared" si="27"/>
        <v>1</v>
      </c>
    </row>
    <row r="80" spans="1:51" s="1443" customFormat="1" ht="18" customHeight="1" thickBot="1">
      <c r="A80" s="1676"/>
      <c r="B80" s="1687" t="s">
        <v>328</v>
      </c>
      <c r="C80" s="1680"/>
      <c r="D80" s="117"/>
      <c r="E80" s="117"/>
      <c r="F80" s="1697"/>
      <c r="G80" s="1701">
        <v>3</v>
      </c>
      <c r="H80" s="1709">
        <f t="shared" si="19"/>
        <v>90</v>
      </c>
      <c r="I80" s="1704"/>
      <c r="J80" s="115"/>
      <c r="K80" s="116"/>
      <c r="L80" s="116"/>
      <c r="M80" s="317"/>
      <c r="N80" s="111"/>
      <c r="O80" s="1437"/>
      <c r="P80" s="1438"/>
      <c r="Q80" s="371"/>
      <c r="R80" s="372"/>
      <c r="S80" s="1439"/>
      <c r="T80" s="1440"/>
      <c r="U80" s="1440"/>
      <c r="V80" s="1440"/>
      <c r="W80" s="1440"/>
      <c r="X80" s="1440"/>
      <c r="Y80" s="1441"/>
      <c r="Z80" s="1442"/>
      <c r="AA80" s="1442"/>
      <c r="AB80" s="1442"/>
      <c r="AM80" s="1221">
        <f t="shared" si="26"/>
      </c>
      <c r="AN80" s="1221">
        <f t="shared" si="26"/>
      </c>
      <c r="AO80" s="1221">
        <f t="shared" si="26"/>
      </c>
      <c r="AP80" s="1221">
        <f t="shared" si="26"/>
      </c>
      <c r="AQ80" s="1221">
        <f t="shared" si="26"/>
      </c>
      <c r="AR80" s="1221">
        <f t="shared" si="26"/>
      </c>
      <c r="AS80" s="28"/>
      <c r="AT80" s="1214" t="b">
        <f t="shared" si="27"/>
        <v>1</v>
      </c>
      <c r="AU80" s="1214" t="b">
        <f t="shared" si="27"/>
        <v>1</v>
      </c>
      <c r="AV80" s="1214" t="b">
        <f t="shared" si="27"/>
        <v>1</v>
      </c>
      <c r="AW80" s="1214" t="b">
        <f t="shared" si="27"/>
        <v>1</v>
      </c>
      <c r="AX80" s="1214" t="b">
        <f t="shared" si="27"/>
        <v>1</v>
      </c>
      <c r="AY80" s="1214" t="b">
        <f t="shared" si="27"/>
        <v>1</v>
      </c>
    </row>
    <row r="81" spans="1:51" s="1443" customFormat="1" ht="22.5" customHeight="1" thickBot="1">
      <c r="A81" s="1676"/>
      <c r="B81" s="1688" t="s">
        <v>71</v>
      </c>
      <c r="C81" s="1680"/>
      <c r="D81" s="117"/>
      <c r="E81" s="117"/>
      <c r="F81" s="1697"/>
      <c r="G81" s="1702">
        <v>4</v>
      </c>
      <c r="H81" s="1711">
        <f t="shared" si="19"/>
        <v>120</v>
      </c>
      <c r="I81" s="1705">
        <f>J81+K81+L81</f>
        <v>102</v>
      </c>
      <c r="J81" s="109">
        <v>48</v>
      </c>
      <c r="K81" s="110">
        <v>39</v>
      </c>
      <c r="L81" s="110">
        <v>15</v>
      </c>
      <c r="M81" s="316">
        <f>H81-I81</f>
        <v>18</v>
      </c>
      <c r="N81" s="325"/>
      <c r="O81" s="66"/>
      <c r="P81" s="1454"/>
      <c r="Q81" s="404"/>
      <c r="R81" s="372"/>
      <c r="S81" s="1439"/>
      <c r="T81" s="1445"/>
      <c r="U81" s="1446"/>
      <c r="V81" s="1446"/>
      <c r="W81" s="1446"/>
      <c r="X81" s="1446"/>
      <c r="Y81" s="1446"/>
      <c r="Z81" s="1442"/>
      <c r="AA81" s="1442"/>
      <c r="AB81" s="1442"/>
      <c r="AM81" s="1221">
        <f t="shared" si="26"/>
      </c>
      <c r="AN81" s="1221">
        <f t="shared" si="26"/>
      </c>
      <c r="AO81" s="1221">
        <f t="shared" si="26"/>
      </c>
      <c r="AP81" s="1221">
        <f t="shared" si="26"/>
      </c>
      <c r="AQ81" s="1221">
        <f t="shared" si="26"/>
      </c>
      <c r="AR81" s="1221">
        <f t="shared" si="26"/>
      </c>
      <c r="AS81" s="28"/>
      <c r="AT81" s="1214" t="b">
        <f t="shared" si="27"/>
        <v>1</v>
      </c>
      <c r="AU81" s="1214" t="b">
        <f t="shared" si="27"/>
        <v>1</v>
      </c>
      <c r="AV81" s="1214" t="b">
        <f t="shared" si="27"/>
        <v>1</v>
      </c>
      <c r="AW81" s="1214" t="b">
        <f t="shared" si="27"/>
        <v>1</v>
      </c>
      <c r="AX81" s="1214" t="b">
        <f t="shared" si="27"/>
        <v>1</v>
      </c>
      <c r="AY81" s="1214" t="b">
        <f t="shared" si="27"/>
        <v>1</v>
      </c>
    </row>
    <row r="82" spans="1:51" s="3050" customFormat="1" ht="18" customHeight="1" thickBot="1">
      <c r="A82" s="1676"/>
      <c r="B82" s="1686" t="s">
        <v>71</v>
      </c>
      <c r="C82" s="1680"/>
      <c r="D82" s="116" t="s">
        <v>240</v>
      </c>
      <c r="E82" s="116"/>
      <c r="F82" s="81"/>
      <c r="G82" s="1701">
        <v>2.5</v>
      </c>
      <c r="H82" s="1709">
        <f>G82*30</f>
        <v>75</v>
      </c>
      <c r="I82" s="1704">
        <v>36</v>
      </c>
      <c r="J82" s="115">
        <v>18</v>
      </c>
      <c r="K82" s="116">
        <v>18</v>
      </c>
      <c r="L82" s="116"/>
      <c r="M82" s="317">
        <f>H82-I82</f>
        <v>39</v>
      </c>
      <c r="N82" s="111"/>
      <c r="O82" s="1461"/>
      <c r="P82" s="401">
        <v>4</v>
      </c>
      <c r="Q82" s="366"/>
      <c r="R82" s="372"/>
      <c r="S82" s="1439"/>
      <c r="T82" s="3057"/>
      <c r="U82" s="3057"/>
      <c r="V82" s="3057"/>
      <c r="W82" s="3057"/>
      <c r="X82" s="3057"/>
      <c r="Y82" s="3058"/>
      <c r="Z82" s="3055"/>
      <c r="AA82" s="3055"/>
      <c r="AB82" s="3055"/>
      <c r="AM82" s="3051" t="str">
        <f t="shared" si="26"/>
        <v>так</v>
      </c>
      <c r="AN82" s="3051">
        <f t="shared" si="26"/>
      </c>
      <c r="AO82" s="3051">
        <f t="shared" si="26"/>
      </c>
      <c r="AP82" s="3051">
        <f t="shared" si="26"/>
      </c>
      <c r="AQ82" s="3051">
        <f t="shared" si="26"/>
      </c>
      <c r="AR82" s="3051">
        <f t="shared" si="26"/>
      </c>
      <c r="AS82" s="3047"/>
      <c r="AT82" s="3051" t="b">
        <f t="shared" si="27"/>
        <v>0</v>
      </c>
      <c r="AU82" s="3051" t="b">
        <f t="shared" si="27"/>
        <v>1</v>
      </c>
      <c r="AV82" s="3051" t="b">
        <f t="shared" si="27"/>
        <v>1</v>
      </c>
      <c r="AW82" s="3051" t="b">
        <f t="shared" si="27"/>
        <v>1</v>
      </c>
      <c r="AX82" s="3051" t="b">
        <f t="shared" si="27"/>
        <v>1</v>
      </c>
      <c r="AY82" s="3051" t="b">
        <f t="shared" si="27"/>
        <v>1</v>
      </c>
    </row>
    <row r="83" spans="1:51" s="2985" customFormat="1" ht="21.75" customHeight="1">
      <c r="A83" s="1676"/>
      <c r="B83" s="1686" t="s">
        <v>71</v>
      </c>
      <c r="C83" s="1680">
        <v>3</v>
      </c>
      <c r="D83" s="116"/>
      <c r="E83" s="116"/>
      <c r="F83" s="1695"/>
      <c r="G83" s="1701">
        <v>1.5</v>
      </c>
      <c r="H83" s="1709">
        <f>G83*30</f>
        <v>45</v>
      </c>
      <c r="I83" s="1704">
        <v>30</v>
      </c>
      <c r="J83" s="115">
        <v>15</v>
      </c>
      <c r="K83" s="116">
        <v>15</v>
      </c>
      <c r="L83" s="116"/>
      <c r="M83" s="317">
        <f>H83-I83</f>
        <v>15</v>
      </c>
      <c r="N83" s="111"/>
      <c r="O83" s="1461"/>
      <c r="P83" s="401"/>
      <c r="Q83" s="402">
        <v>2</v>
      </c>
      <c r="R83" s="372"/>
      <c r="S83" s="1439"/>
      <c r="T83" s="2979"/>
      <c r="U83" s="2980"/>
      <c r="V83" s="2981"/>
      <c r="W83" s="2982"/>
      <c r="X83" s="2980"/>
      <c r="Y83" s="2983"/>
      <c r="Z83" s="2984"/>
      <c r="AA83" s="2984"/>
      <c r="AB83" s="2984"/>
      <c r="AM83" s="2978">
        <f t="shared" si="26"/>
      </c>
      <c r="AN83" s="2978" t="str">
        <f t="shared" si="26"/>
        <v>так</v>
      </c>
      <c r="AO83" s="2978">
        <f t="shared" si="26"/>
      </c>
      <c r="AP83" s="2978">
        <f t="shared" si="26"/>
      </c>
      <c r="AQ83" s="2978">
        <f t="shared" si="26"/>
      </c>
      <c r="AR83" s="2978">
        <f t="shared" si="26"/>
      </c>
      <c r="AS83" s="2986"/>
      <c r="AT83" s="2978" t="b">
        <f t="shared" si="27"/>
        <v>1</v>
      </c>
      <c r="AU83" s="2978" t="b">
        <f t="shared" si="27"/>
        <v>0</v>
      </c>
      <c r="AV83" s="2978" t="b">
        <f t="shared" si="27"/>
        <v>1</v>
      </c>
      <c r="AW83" s="2978" t="b">
        <f t="shared" si="27"/>
        <v>1</v>
      </c>
      <c r="AX83" s="2978" t="b">
        <f t="shared" si="27"/>
        <v>1</v>
      </c>
      <c r="AY83" s="2978" t="b">
        <f t="shared" si="27"/>
        <v>1</v>
      </c>
    </row>
    <row r="84" spans="1:51" s="1168" customFormat="1" ht="15.75">
      <c r="A84" s="1676" t="s">
        <v>281</v>
      </c>
      <c r="B84" s="1686" t="s">
        <v>94</v>
      </c>
      <c r="C84" s="1680"/>
      <c r="D84" s="116"/>
      <c r="E84" s="116"/>
      <c r="F84" s="1695"/>
      <c r="G84" s="1701">
        <v>10.5</v>
      </c>
      <c r="H84" s="1709">
        <f aca="true" t="shared" si="28" ref="H84:H95">G84*30</f>
        <v>315</v>
      </c>
      <c r="I84" s="1704"/>
      <c r="J84" s="115"/>
      <c r="K84" s="116"/>
      <c r="L84" s="116"/>
      <c r="M84" s="317"/>
      <c r="N84" s="111"/>
      <c r="O84" s="1437"/>
      <c r="P84" s="1438"/>
      <c r="Q84" s="371"/>
      <c r="R84" s="372"/>
      <c r="S84" s="1439"/>
      <c r="T84" s="1181"/>
      <c r="U84" s="1182"/>
      <c r="V84" s="1183"/>
      <c r="W84" s="1181"/>
      <c r="X84" s="1182"/>
      <c r="Y84" s="1183"/>
      <c r="Z84" s="1172"/>
      <c r="AA84" s="1172"/>
      <c r="AB84" s="1172"/>
      <c r="AM84" s="1214">
        <f aca="true" t="shared" si="29" ref="AM84:AR87">IF(N80&lt;&gt;0,"так","")</f>
      </c>
      <c r="AN84" s="1214">
        <f t="shared" si="29"/>
      </c>
      <c r="AO84" s="1214">
        <f t="shared" si="29"/>
      </c>
      <c r="AP84" s="1214">
        <f t="shared" si="29"/>
      </c>
      <c r="AQ84" s="1214">
        <f t="shared" si="29"/>
      </c>
      <c r="AR84" s="1214">
        <f t="shared" si="29"/>
      </c>
      <c r="AS84" s="906"/>
      <c r="AT84" s="1214" t="b">
        <f aca="true" t="shared" si="30" ref="AT84:AY87">ISBLANK(N80)</f>
        <v>1</v>
      </c>
      <c r="AU84" s="1214" t="b">
        <f t="shared" si="30"/>
        <v>1</v>
      </c>
      <c r="AV84" s="1214" t="b">
        <f t="shared" si="30"/>
        <v>1</v>
      </c>
      <c r="AW84" s="1214" t="b">
        <f t="shared" si="30"/>
        <v>1</v>
      </c>
      <c r="AX84" s="1214" t="b">
        <f t="shared" si="30"/>
        <v>1</v>
      </c>
      <c r="AY84" s="1214" t="b">
        <f t="shared" si="30"/>
        <v>1</v>
      </c>
    </row>
    <row r="85" spans="1:51" s="1168" customFormat="1" ht="15.75">
      <c r="A85" s="1676"/>
      <c r="B85" s="1686" t="s">
        <v>328</v>
      </c>
      <c r="C85" s="1680"/>
      <c r="D85" s="116"/>
      <c r="E85" s="116"/>
      <c r="F85" s="1695"/>
      <c r="G85" s="1701">
        <v>8</v>
      </c>
      <c r="H85" s="1709">
        <f t="shared" si="28"/>
        <v>240</v>
      </c>
      <c r="I85" s="1704"/>
      <c r="J85" s="115"/>
      <c r="K85" s="116"/>
      <c r="L85" s="116"/>
      <c r="M85" s="317"/>
      <c r="N85" s="111"/>
      <c r="O85" s="1437"/>
      <c r="P85" s="1438"/>
      <c r="Q85" s="371"/>
      <c r="R85" s="372"/>
      <c r="S85" s="1439"/>
      <c r="T85" s="1184"/>
      <c r="U85" s="1185"/>
      <c r="V85" s="1186"/>
      <c r="W85" s="1184"/>
      <c r="X85" s="1185"/>
      <c r="Y85" s="1186"/>
      <c r="Z85" s="1172"/>
      <c r="AA85" s="1172"/>
      <c r="AB85" s="1172"/>
      <c r="AM85" s="1214">
        <f t="shared" si="29"/>
      </c>
      <c r="AN85" s="1214">
        <f t="shared" si="29"/>
      </c>
      <c r="AO85" s="1214">
        <f t="shared" si="29"/>
      </c>
      <c r="AP85" s="1214">
        <f t="shared" si="29"/>
      </c>
      <c r="AQ85" s="1214">
        <f t="shared" si="29"/>
      </c>
      <c r="AR85" s="1214">
        <f t="shared" si="29"/>
      </c>
      <c r="AS85" s="906"/>
      <c r="AT85" s="1214" t="b">
        <f t="shared" si="30"/>
        <v>1</v>
      </c>
      <c r="AU85" s="1214" t="b">
        <f t="shared" si="30"/>
        <v>1</v>
      </c>
      <c r="AV85" s="1214" t="b">
        <f t="shared" si="30"/>
        <v>1</v>
      </c>
      <c r="AW85" s="1214" t="b">
        <f t="shared" si="30"/>
        <v>1</v>
      </c>
      <c r="AX85" s="1214" t="b">
        <f t="shared" si="30"/>
        <v>1</v>
      </c>
      <c r="AY85" s="1214" t="b">
        <f t="shared" si="30"/>
        <v>1</v>
      </c>
    </row>
    <row r="86" spans="1:51" s="1443" customFormat="1" ht="15.75">
      <c r="A86" s="1676"/>
      <c r="B86" s="1689" t="s">
        <v>71</v>
      </c>
      <c r="C86" s="1682"/>
      <c r="D86" s="110"/>
      <c r="E86" s="110"/>
      <c r="F86" s="1699"/>
      <c r="G86" s="1702">
        <v>2.5</v>
      </c>
      <c r="H86" s="1711">
        <f t="shared" si="28"/>
        <v>75</v>
      </c>
      <c r="I86" s="1705">
        <v>69</v>
      </c>
      <c r="J86" s="109">
        <v>30</v>
      </c>
      <c r="K86" s="110">
        <v>30</v>
      </c>
      <c r="L86" s="110">
        <v>9</v>
      </c>
      <c r="M86" s="316">
        <f>H86-I86</f>
        <v>6</v>
      </c>
      <c r="N86" s="325"/>
      <c r="O86" s="66"/>
      <c r="P86" s="1454"/>
      <c r="Q86" s="404"/>
      <c r="R86" s="1455"/>
      <c r="S86" s="1439"/>
      <c r="T86" s="1462"/>
      <c r="U86" s="1463"/>
      <c r="V86" s="1464"/>
      <c r="W86" s="1462"/>
      <c r="X86" s="1463"/>
      <c r="Y86" s="1464"/>
      <c r="Z86" s="1442"/>
      <c r="AA86" s="1442"/>
      <c r="AB86" s="1442"/>
      <c r="AI86" s="1443" t="s">
        <v>248</v>
      </c>
      <c r="AM86" s="1221">
        <f t="shared" si="29"/>
      </c>
      <c r="AN86" s="1221">
        <f t="shared" si="29"/>
      </c>
      <c r="AO86" s="1221" t="str">
        <f t="shared" si="29"/>
        <v>так</v>
      </c>
      <c r="AP86" s="1221">
        <f t="shared" si="29"/>
      </c>
      <c r="AQ86" s="1221">
        <f t="shared" si="29"/>
      </c>
      <c r="AR86" s="1221">
        <f t="shared" si="29"/>
      </c>
      <c r="AS86" s="28"/>
      <c r="AT86" s="1214" t="b">
        <f t="shared" si="30"/>
        <v>1</v>
      </c>
      <c r="AU86" s="1214" t="b">
        <f t="shared" si="30"/>
        <v>1</v>
      </c>
      <c r="AV86" s="1214" t="b">
        <f t="shared" si="30"/>
        <v>0</v>
      </c>
      <c r="AW86" s="1214" t="b">
        <f t="shared" si="30"/>
        <v>1</v>
      </c>
      <c r="AX86" s="1214" t="b">
        <f t="shared" si="30"/>
        <v>1</v>
      </c>
      <c r="AY86" s="1214" t="b">
        <f t="shared" si="30"/>
        <v>1</v>
      </c>
    </row>
    <row r="87" spans="1:51" s="2991" customFormat="1" ht="15.75" customHeight="1">
      <c r="A87" s="1677"/>
      <c r="B87" s="1690" t="s">
        <v>71</v>
      </c>
      <c r="C87" s="1680">
        <v>3</v>
      </c>
      <c r="D87" s="116"/>
      <c r="E87" s="116"/>
      <c r="F87" s="1695"/>
      <c r="G87" s="1701">
        <v>2</v>
      </c>
      <c r="H87" s="1709">
        <f t="shared" si="28"/>
        <v>60</v>
      </c>
      <c r="I87" s="1704">
        <v>45</v>
      </c>
      <c r="J87" s="115">
        <v>30</v>
      </c>
      <c r="K87" s="116">
        <v>15</v>
      </c>
      <c r="L87" s="116"/>
      <c r="M87" s="317">
        <f>H87-I87</f>
        <v>15</v>
      </c>
      <c r="N87" s="111"/>
      <c r="O87" s="1437"/>
      <c r="P87" s="1438"/>
      <c r="Q87" s="402">
        <v>3</v>
      </c>
      <c r="R87" s="367"/>
      <c r="S87" s="1468"/>
      <c r="T87" s="2987"/>
      <c r="U87" s="2988"/>
      <c r="V87" s="2989"/>
      <c r="W87" s="2987"/>
      <c r="X87" s="2988"/>
      <c r="Y87" s="2989"/>
      <c r="Z87" s="2990"/>
      <c r="AA87" s="2990"/>
      <c r="AB87" s="2990"/>
      <c r="AM87" s="2978">
        <f t="shared" si="29"/>
      </c>
      <c r="AN87" s="2978">
        <f t="shared" si="29"/>
      </c>
      <c r="AO87" s="2978">
        <f t="shared" si="29"/>
      </c>
      <c r="AP87" s="2978" t="str">
        <f t="shared" si="29"/>
        <v>так</v>
      </c>
      <c r="AQ87" s="2978">
        <f t="shared" si="29"/>
      </c>
      <c r="AR87" s="2978">
        <f t="shared" si="29"/>
      </c>
      <c r="AS87" s="2992"/>
      <c r="AT87" s="2978" t="b">
        <f t="shared" si="30"/>
        <v>1</v>
      </c>
      <c r="AU87" s="2978" t="b">
        <f t="shared" si="30"/>
        <v>1</v>
      </c>
      <c r="AV87" s="2978" t="b">
        <f t="shared" si="30"/>
        <v>1</v>
      </c>
      <c r="AW87" s="2978" t="b">
        <f t="shared" si="30"/>
        <v>0</v>
      </c>
      <c r="AX87" s="2978" t="b">
        <f t="shared" si="30"/>
        <v>1</v>
      </c>
      <c r="AY87" s="2978" t="b">
        <f t="shared" si="30"/>
        <v>1</v>
      </c>
    </row>
    <row r="88" spans="1:51" s="3007" customFormat="1" ht="16.5" thickBot="1">
      <c r="A88" s="1868"/>
      <c r="B88" s="1869" t="s">
        <v>95</v>
      </c>
      <c r="C88" s="1683"/>
      <c r="D88" s="1470"/>
      <c r="E88" s="1470"/>
      <c r="F88" s="1870" t="s">
        <v>241</v>
      </c>
      <c r="G88" s="2318">
        <v>0.5</v>
      </c>
      <c r="H88" s="1871">
        <f>G88*30</f>
        <v>15</v>
      </c>
      <c r="I88" s="1706">
        <v>9</v>
      </c>
      <c r="J88" s="673"/>
      <c r="K88" s="674"/>
      <c r="L88" s="674">
        <v>9</v>
      </c>
      <c r="M88" s="318">
        <f>H88-I88</f>
        <v>6</v>
      </c>
      <c r="N88" s="346"/>
      <c r="O88" s="1471"/>
      <c r="P88" s="1472"/>
      <c r="Q88" s="1473"/>
      <c r="R88" s="1474">
        <v>1</v>
      </c>
      <c r="S88" s="1475"/>
      <c r="T88" s="3028"/>
      <c r="U88" s="3029"/>
      <c r="V88" s="3030"/>
      <c r="W88" s="3028"/>
      <c r="X88" s="3029"/>
      <c r="Y88" s="3030"/>
      <c r="Z88" s="3031"/>
      <c r="AA88" s="3031"/>
      <c r="AB88" s="3031"/>
      <c r="AM88" s="3008" t="e">
        <f>IF(#REF!&lt;&gt;0,"так","")</f>
        <v>#REF!</v>
      </c>
      <c r="AN88" s="3008" t="e">
        <f>IF(#REF!&lt;&gt;0,"так","")</f>
        <v>#REF!</v>
      </c>
      <c r="AO88" s="3008" t="e">
        <f>IF(#REF!&lt;&gt;0,"так","")</f>
        <v>#REF!</v>
      </c>
      <c r="AP88" s="3008" t="e">
        <f>IF(#REF!&lt;&gt;0,"так","")</f>
        <v>#REF!</v>
      </c>
      <c r="AQ88" s="3008" t="e">
        <f>IF(#REF!&lt;&gt;0,"так","")</f>
        <v>#REF!</v>
      </c>
      <c r="AR88" s="3008" t="e">
        <f>IF(#REF!&lt;&gt;0,"так","")</f>
        <v>#REF!</v>
      </c>
      <c r="AS88" s="3009"/>
      <c r="AT88" s="3008" t="b">
        <f>ISBLANK(#REF!)</f>
        <v>0</v>
      </c>
      <c r="AU88" s="3008" t="b">
        <f>ISBLANK(#REF!)</f>
        <v>0</v>
      </c>
      <c r="AV88" s="3008" t="b">
        <f>ISBLANK(#REF!)</f>
        <v>0</v>
      </c>
      <c r="AW88" s="3008" t="b">
        <f>ISBLANK(#REF!)</f>
        <v>0</v>
      </c>
      <c r="AX88" s="3008" t="b">
        <f>ISBLANK(#REF!)</f>
        <v>0</v>
      </c>
      <c r="AY88" s="3008" t="b">
        <f>ISBLANK(#REF!)</f>
        <v>0</v>
      </c>
    </row>
    <row r="89" spans="1:51" s="1443" customFormat="1" ht="15.75">
      <c r="A89" s="1676" t="s">
        <v>282</v>
      </c>
      <c r="B89" s="1686" t="s">
        <v>83</v>
      </c>
      <c r="C89" s="307"/>
      <c r="D89" s="76"/>
      <c r="E89" s="76"/>
      <c r="F89" s="1757"/>
      <c r="G89" s="1759">
        <v>5</v>
      </c>
      <c r="H89" s="1709">
        <f t="shared" si="28"/>
        <v>150</v>
      </c>
      <c r="I89" s="1704"/>
      <c r="J89" s="115"/>
      <c r="K89" s="116"/>
      <c r="L89" s="116"/>
      <c r="M89" s="317"/>
      <c r="N89" s="307"/>
      <c r="O89" s="300"/>
      <c r="P89" s="428"/>
      <c r="Q89" s="371"/>
      <c r="R89" s="372"/>
      <c r="S89" s="373"/>
      <c r="Z89" s="1442"/>
      <c r="AA89" s="1442"/>
      <c r="AB89" s="1442"/>
      <c r="AM89" s="1221">
        <f t="shared" si="26"/>
      </c>
      <c r="AN89" s="1221">
        <f t="shared" si="26"/>
      </c>
      <c r="AO89" s="1221">
        <f t="shared" si="26"/>
      </c>
      <c r="AP89" s="1221" t="s">
        <v>257</v>
      </c>
      <c r="AQ89" s="1221">
        <f t="shared" si="26"/>
      </c>
      <c r="AR89" s="1221">
        <f t="shared" si="26"/>
      </c>
      <c r="AS89" s="28"/>
      <c r="AT89" s="1214" t="b">
        <f t="shared" si="27"/>
        <v>1</v>
      </c>
      <c r="AU89" s="1214" t="b">
        <f t="shared" si="27"/>
        <v>1</v>
      </c>
      <c r="AV89" s="1214" t="b">
        <f t="shared" si="27"/>
        <v>1</v>
      </c>
      <c r="AW89" s="1214" t="b">
        <f t="shared" si="27"/>
        <v>1</v>
      </c>
      <c r="AX89" s="1214" t="b">
        <f t="shared" si="27"/>
        <v>1</v>
      </c>
      <c r="AY89" s="1214" t="b">
        <f t="shared" si="27"/>
        <v>1</v>
      </c>
    </row>
    <row r="90" spans="1:51" s="1443" customFormat="1" ht="15.75">
      <c r="A90" s="1676"/>
      <c r="B90" s="1686" t="s">
        <v>328</v>
      </c>
      <c r="C90" s="307"/>
      <c r="D90" s="76"/>
      <c r="E90" s="76"/>
      <c r="F90" s="1757"/>
      <c r="G90" s="1759">
        <v>3.5</v>
      </c>
      <c r="H90" s="1709">
        <f t="shared" si="28"/>
        <v>105</v>
      </c>
      <c r="I90" s="1704"/>
      <c r="J90" s="115"/>
      <c r="K90" s="116"/>
      <c r="L90" s="116"/>
      <c r="M90" s="317"/>
      <c r="N90" s="307"/>
      <c r="O90" s="300"/>
      <c r="P90" s="428"/>
      <c r="Q90" s="371"/>
      <c r="R90" s="372"/>
      <c r="S90" s="373"/>
      <c r="Z90" s="1442"/>
      <c r="AA90" s="1442"/>
      <c r="AB90" s="1442"/>
      <c r="AM90" s="1221">
        <f t="shared" si="26"/>
      </c>
      <c r="AN90" s="1221">
        <f t="shared" si="26"/>
      </c>
      <c r="AO90" s="1221">
        <f t="shared" si="26"/>
      </c>
      <c r="AP90" s="1221">
        <f t="shared" si="26"/>
      </c>
      <c r="AQ90" s="1221">
        <f t="shared" si="26"/>
      </c>
      <c r="AR90" s="1221">
        <f t="shared" si="26"/>
      </c>
      <c r="AS90" s="28"/>
      <c r="AT90" s="1214" t="b">
        <f t="shared" si="27"/>
        <v>1</v>
      </c>
      <c r="AU90" s="1214" t="b">
        <f t="shared" si="27"/>
        <v>1</v>
      </c>
      <c r="AV90" s="1214" t="b">
        <f t="shared" si="27"/>
        <v>1</v>
      </c>
      <c r="AW90" s="1214" t="b">
        <f t="shared" si="27"/>
        <v>1</v>
      </c>
      <c r="AX90" s="1214" t="b">
        <f t="shared" si="27"/>
        <v>1</v>
      </c>
      <c r="AY90" s="1214" t="b">
        <f t="shared" si="27"/>
        <v>1</v>
      </c>
    </row>
    <row r="91" spans="1:51" s="2991" customFormat="1" ht="15.75">
      <c r="A91" s="1676"/>
      <c r="B91" s="1689" t="s">
        <v>71</v>
      </c>
      <c r="C91" s="307"/>
      <c r="D91" s="68">
        <v>3</v>
      </c>
      <c r="E91" s="68"/>
      <c r="F91" s="1757"/>
      <c r="G91" s="1760">
        <v>1.5</v>
      </c>
      <c r="H91" s="1711">
        <f t="shared" si="28"/>
        <v>45</v>
      </c>
      <c r="I91" s="1705">
        <v>30</v>
      </c>
      <c r="J91" s="109">
        <v>15</v>
      </c>
      <c r="K91" s="110">
        <v>15</v>
      </c>
      <c r="L91" s="110"/>
      <c r="M91" s="316">
        <f>H91-I91</f>
        <v>15</v>
      </c>
      <c r="N91" s="1478"/>
      <c r="O91" s="75"/>
      <c r="P91" s="403"/>
      <c r="Q91" s="402">
        <v>2</v>
      </c>
      <c r="R91" s="372"/>
      <c r="S91" s="372"/>
      <c r="Z91" s="2990"/>
      <c r="AA91" s="2990"/>
      <c r="AB91" s="2990"/>
      <c r="AM91" s="2978">
        <f t="shared" si="26"/>
      </c>
      <c r="AN91" s="2978">
        <f t="shared" si="26"/>
      </c>
      <c r="AO91" s="2978">
        <f t="shared" si="26"/>
      </c>
      <c r="AP91" s="2978">
        <f t="shared" si="26"/>
      </c>
      <c r="AQ91" s="2978">
        <f t="shared" si="26"/>
      </c>
      <c r="AR91" s="2978">
        <f t="shared" si="26"/>
      </c>
      <c r="AS91" s="2992" t="s">
        <v>466</v>
      </c>
      <c r="AT91" s="2978" t="b">
        <f t="shared" si="27"/>
        <v>1</v>
      </c>
      <c r="AU91" s="2978" t="b">
        <f t="shared" si="27"/>
        <v>1</v>
      </c>
      <c r="AV91" s="2978" t="b">
        <f t="shared" si="27"/>
        <v>1</v>
      </c>
      <c r="AW91" s="2978" t="b">
        <f t="shared" si="27"/>
        <v>1</v>
      </c>
      <c r="AX91" s="2978" t="b">
        <f t="shared" si="27"/>
        <v>1</v>
      </c>
      <c r="AY91" s="2978" t="b">
        <f t="shared" si="27"/>
        <v>1</v>
      </c>
    </row>
    <row r="92" spans="1:51" s="1443" customFormat="1" ht="15.75">
      <c r="A92" s="1676" t="s">
        <v>283</v>
      </c>
      <c r="B92" s="1686" t="s">
        <v>86</v>
      </c>
      <c r="C92" s="307"/>
      <c r="D92" s="68"/>
      <c r="E92" s="68"/>
      <c r="F92" s="1757"/>
      <c r="G92" s="1759">
        <v>6</v>
      </c>
      <c r="H92" s="1709">
        <f t="shared" si="28"/>
        <v>180</v>
      </c>
      <c r="I92" s="1704"/>
      <c r="J92" s="115"/>
      <c r="K92" s="116"/>
      <c r="L92" s="116"/>
      <c r="M92" s="317"/>
      <c r="N92" s="307"/>
      <c r="O92" s="1485"/>
      <c r="P92" s="365"/>
      <c r="Q92" s="371"/>
      <c r="R92" s="372"/>
      <c r="S92" s="372"/>
      <c r="T92" s="1469"/>
      <c r="U92" s="1469"/>
      <c r="V92" s="1469"/>
      <c r="W92" s="1469"/>
      <c r="X92" s="1469"/>
      <c r="Y92" s="1469"/>
      <c r="Z92" s="1442"/>
      <c r="AA92" s="1442"/>
      <c r="AB92" s="1442"/>
      <c r="AM92" s="1221">
        <f t="shared" si="26"/>
      </c>
      <c r="AN92" s="1221">
        <f t="shared" si="26"/>
      </c>
      <c r="AO92" s="1221">
        <f t="shared" si="26"/>
      </c>
      <c r="AP92" s="1221" t="str">
        <f t="shared" si="26"/>
        <v>так</v>
      </c>
      <c r="AQ92" s="1221">
        <f t="shared" si="26"/>
      </c>
      <c r="AR92" s="1221">
        <f t="shared" si="26"/>
      </c>
      <c r="AS92" s="28"/>
      <c r="AT92" s="1214" t="b">
        <f t="shared" si="27"/>
        <v>1</v>
      </c>
      <c r="AU92" s="1214" t="b">
        <f t="shared" si="27"/>
        <v>1</v>
      </c>
      <c r="AV92" s="1214" t="b">
        <f t="shared" si="27"/>
        <v>1</v>
      </c>
      <c r="AW92" s="1214" t="b">
        <f t="shared" si="27"/>
        <v>0</v>
      </c>
      <c r="AX92" s="1214" t="b">
        <f t="shared" si="27"/>
        <v>1</v>
      </c>
      <c r="AY92" s="1214" t="b">
        <f t="shared" si="27"/>
        <v>1</v>
      </c>
    </row>
    <row r="93" spans="1:51" s="1443" customFormat="1" ht="15.75">
      <c r="A93" s="1676"/>
      <c r="B93" s="1686" t="s">
        <v>328</v>
      </c>
      <c r="C93" s="307"/>
      <c r="D93" s="68"/>
      <c r="E93" s="68"/>
      <c r="F93" s="1757"/>
      <c r="G93" s="1759">
        <v>4.5</v>
      </c>
      <c r="H93" s="1709">
        <f t="shared" si="28"/>
        <v>135</v>
      </c>
      <c r="I93" s="1704"/>
      <c r="J93" s="115"/>
      <c r="K93" s="116"/>
      <c r="L93" s="116"/>
      <c r="M93" s="317"/>
      <c r="N93" s="307"/>
      <c r="O93" s="1485"/>
      <c r="P93" s="365"/>
      <c r="Q93" s="371"/>
      <c r="R93" s="372"/>
      <c r="S93" s="372"/>
      <c r="T93" s="1469"/>
      <c r="U93" s="1469"/>
      <c r="V93" s="1469"/>
      <c r="W93" s="1469"/>
      <c r="X93" s="1469"/>
      <c r="Y93" s="1469"/>
      <c r="Z93" s="1442"/>
      <c r="AA93" s="1442"/>
      <c r="AB93" s="1442"/>
      <c r="AM93" s="1221">
        <f t="shared" si="26"/>
      </c>
      <c r="AN93" s="1221">
        <f t="shared" si="26"/>
      </c>
      <c r="AO93" s="1221">
        <f t="shared" si="26"/>
      </c>
      <c r="AP93" s="1221">
        <f t="shared" si="26"/>
      </c>
      <c r="AQ93" s="1221" t="str">
        <f t="shared" si="26"/>
        <v>так</v>
      </c>
      <c r="AR93" s="1221">
        <f t="shared" si="26"/>
      </c>
      <c r="AS93" s="28"/>
      <c r="AT93" s="1214" t="b">
        <f t="shared" si="27"/>
        <v>1</v>
      </c>
      <c r="AU93" s="1214" t="b">
        <f t="shared" si="27"/>
        <v>1</v>
      </c>
      <c r="AV93" s="1214" t="b">
        <f t="shared" si="27"/>
        <v>1</v>
      </c>
      <c r="AW93" s="1214" t="b">
        <f t="shared" si="27"/>
        <v>1</v>
      </c>
      <c r="AX93" s="1214" t="b">
        <f t="shared" si="27"/>
        <v>0</v>
      </c>
      <c r="AY93" s="1214" t="b">
        <f t="shared" si="27"/>
        <v>1</v>
      </c>
    </row>
    <row r="94" spans="1:51" s="2991" customFormat="1" ht="15.75">
      <c r="A94" s="1676"/>
      <c r="B94" s="1689" t="s">
        <v>71</v>
      </c>
      <c r="C94" s="307"/>
      <c r="D94" s="68">
        <v>3</v>
      </c>
      <c r="E94" s="68"/>
      <c r="F94" s="1757"/>
      <c r="G94" s="1760">
        <v>1.5</v>
      </c>
      <c r="H94" s="1711">
        <f t="shared" si="28"/>
        <v>45</v>
      </c>
      <c r="I94" s="1705">
        <v>30</v>
      </c>
      <c r="J94" s="109">
        <v>15</v>
      </c>
      <c r="K94" s="110">
        <v>15</v>
      </c>
      <c r="L94" s="110"/>
      <c r="M94" s="316">
        <f>H94-I94</f>
        <v>15</v>
      </c>
      <c r="N94" s="281"/>
      <c r="O94" s="1491"/>
      <c r="P94" s="403"/>
      <c r="Q94" s="765">
        <v>2</v>
      </c>
      <c r="R94" s="372"/>
      <c r="S94" s="372"/>
      <c r="T94" s="2993"/>
      <c r="U94" s="2993"/>
      <c r="V94" s="2993"/>
      <c r="W94" s="2993"/>
      <c r="X94" s="2993"/>
      <c r="Y94" s="2993"/>
      <c r="Z94" s="2990"/>
      <c r="AA94" s="2990"/>
      <c r="AB94" s="2990"/>
      <c r="AM94" s="2978"/>
      <c r="AN94" s="2978"/>
      <c r="AO94" s="2978"/>
      <c r="AP94" s="2978"/>
      <c r="AQ94" s="2978"/>
      <c r="AR94" s="2978"/>
      <c r="AS94" s="2992" t="s">
        <v>466</v>
      </c>
      <c r="AT94" s="2978" t="b">
        <f aca="true" t="shared" si="31" ref="AT94:AY95">ISBLANK(N89)</f>
        <v>1</v>
      </c>
      <c r="AU94" s="2978" t="b">
        <f t="shared" si="31"/>
        <v>1</v>
      </c>
      <c r="AV94" s="2978" t="b">
        <f t="shared" si="31"/>
        <v>1</v>
      </c>
      <c r="AW94" s="2978" t="b">
        <f t="shared" si="31"/>
        <v>1</v>
      </c>
      <c r="AX94" s="2978" t="b">
        <f t="shared" si="31"/>
        <v>1</v>
      </c>
      <c r="AY94" s="2978" t="b">
        <f t="shared" si="31"/>
        <v>1</v>
      </c>
    </row>
    <row r="95" spans="1:51" s="3061" customFormat="1" ht="16.5" thickBot="1">
      <c r="A95" s="1748" t="s">
        <v>251</v>
      </c>
      <c r="B95" s="1753" t="s">
        <v>93</v>
      </c>
      <c r="C95" s="826" t="s">
        <v>242</v>
      </c>
      <c r="D95" s="695"/>
      <c r="E95" s="695"/>
      <c r="F95" s="2422"/>
      <c r="G95" s="3076">
        <v>3</v>
      </c>
      <c r="H95" s="706">
        <f t="shared" si="28"/>
        <v>90</v>
      </c>
      <c r="I95" s="1492">
        <f>J95+K95+L95</f>
        <v>32</v>
      </c>
      <c r="J95" s="631">
        <v>16</v>
      </c>
      <c r="K95" s="632">
        <v>16</v>
      </c>
      <c r="L95" s="632"/>
      <c r="M95" s="633">
        <f>H95-I95</f>
        <v>58</v>
      </c>
      <c r="N95" s="822"/>
      <c r="O95" s="642"/>
      <c r="P95" s="1804"/>
      <c r="Q95" s="1767"/>
      <c r="R95" s="698"/>
      <c r="S95" s="1474">
        <v>4</v>
      </c>
      <c r="T95" s="3059"/>
      <c r="U95" s="3059"/>
      <c r="V95" s="3059"/>
      <c r="W95" s="3059"/>
      <c r="X95" s="3059"/>
      <c r="Y95" s="3059"/>
      <c r="Z95" s="3060"/>
      <c r="AA95" s="3060"/>
      <c r="AB95" s="3060"/>
      <c r="AM95" s="3048"/>
      <c r="AN95" s="3048"/>
      <c r="AO95" s="3048"/>
      <c r="AP95" s="3048"/>
      <c r="AQ95" s="3048"/>
      <c r="AR95" s="3048"/>
      <c r="AS95" s="3047"/>
      <c r="AT95" s="3048" t="b">
        <f t="shared" si="31"/>
        <v>1</v>
      </c>
      <c r="AU95" s="3048" t="b">
        <f t="shared" si="31"/>
        <v>1</v>
      </c>
      <c r="AV95" s="3048" t="b">
        <f t="shared" si="31"/>
        <v>1</v>
      </c>
      <c r="AW95" s="3048" t="b">
        <f t="shared" si="31"/>
        <v>1</v>
      </c>
      <c r="AX95" s="3048" t="b">
        <f t="shared" si="31"/>
        <v>1</v>
      </c>
      <c r="AY95" s="3048" t="b">
        <f t="shared" si="31"/>
        <v>1</v>
      </c>
    </row>
    <row r="96" spans="1:51" s="1443" customFormat="1" ht="16.5" thickBot="1">
      <c r="A96" s="3435" t="s">
        <v>123</v>
      </c>
      <c r="B96" s="3435"/>
      <c r="C96" s="1843"/>
      <c r="D96" s="2424"/>
      <c r="E96" s="2424"/>
      <c r="F96" s="446"/>
      <c r="G96" s="447">
        <f>G97+G98</f>
        <v>59</v>
      </c>
      <c r="H96" s="447">
        <f>G96*30</f>
        <v>1770</v>
      </c>
      <c r="I96" s="1842"/>
      <c r="J96" s="1842"/>
      <c r="K96" s="1843"/>
      <c r="L96" s="1843"/>
      <c r="M96" s="1844"/>
      <c r="N96" s="2384"/>
      <c r="O96" s="2384"/>
      <c r="P96" s="2384"/>
      <c r="Q96" s="2384"/>
      <c r="R96" s="2384"/>
      <c r="S96" s="2384"/>
      <c r="T96" s="1469"/>
      <c r="U96" s="1469"/>
      <c r="V96" s="1469"/>
      <c r="W96" s="1469"/>
      <c r="X96" s="1469"/>
      <c r="Y96" s="1469"/>
      <c r="Z96" s="1442"/>
      <c r="AA96" s="1442"/>
      <c r="AB96" s="1442"/>
      <c r="AM96" s="1221"/>
      <c r="AN96" s="1221"/>
      <c r="AO96" s="1221"/>
      <c r="AP96" s="1221"/>
      <c r="AQ96" s="1221"/>
      <c r="AR96" s="1221"/>
      <c r="AS96" s="28"/>
      <c r="AT96" s="1214" t="b">
        <f>ISBLANK(#REF!)</f>
        <v>0</v>
      </c>
      <c r="AU96" s="1214" t="b">
        <f>ISBLANK(#REF!)</f>
        <v>0</v>
      </c>
      <c r="AV96" s="1214" t="b">
        <f>ISBLANK(#REF!)</f>
        <v>0</v>
      </c>
      <c r="AW96" s="1214" t="b">
        <f>ISBLANK(#REF!)</f>
        <v>0</v>
      </c>
      <c r="AX96" s="1214" t="b">
        <f>ISBLANK(#REF!)</f>
        <v>0</v>
      </c>
      <c r="AY96" s="1214" t="b">
        <f>ISBLANK(#REF!)</f>
        <v>0</v>
      </c>
    </row>
    <row r="97" spans="1:51" s="1443" customFormat="1" ht="18.75" thickBot="1">
      <c r="A97" s="3287" t="s">
        <v>328</v>
      </c>
      <c r="B97" s="3287"/>
      <c r="C97" s="385"/>
      <c r="D97" s="385"/>
      <c r="E97" s="385"/>
      <c r="F97" s="385"/>
      <c r="G97" s="386">
        <f>G61+G72+G75+G80+G85+G90+G93+G66</f>
        <v>25</v>
      </c>
      <c r="H97" s="2319">
        <f>G97*30</f>
        <v>750</v>
      </c>
      <c r="I97" s="2319"/>
      <c r="J97" s="2319"/>
      <c r="K97" s="2319"/>
      <c r="L97" s="2319"/>
      <c r="M97" s="2319"/>
      <c r="N97" s="387"/>
      <c r="O97" s="387"/>
      <c r="P97" s="387"/>
      <c r="Q97" s="387"/>
      <c r="R97" s="387"/>
      <c r="S97" s="387"/>
      <c r="T97" s="1469"/>
      <c r="U97" s="1469"/>
      <c r="V97" s="1469"/>
      <c r="W97" s="1469"/>
      <c r="X97" s="1469"/>
      <c r="Y97" s="1469"/>
      <c r="Z97" s="1442"/>
      <c r="AA97" s="1442"/>
      <c r="AB97" s="1442"/>
      <c r="AM97" s="1221"/>
      <c r="AN97" s="1221"/>
      <c r="AO97" s="1221"/>
      <c r="AP97" s="1221"/>
      <c r="AQ97" s="1221"/>
      <c r="AR97" s="1221"/>
      <c r="AS97" s="28"/>
      <c r="AT97" s="1214"/>
      <c r="AU97" s="1214"/>
      <c r="AV97" s="1214"/>
      <c r="AW97" s="1214"/>
      <c r="AX97" s="1214"/>
      <c r="AY97" s="1214"/>
    </row>
    <row r="98" spans="1:51" s="1443" customFormat="1" ht="19.5" thickBot="1">
      <c r="A98" s="3431" t="s">
        <v>273</v>
      </c>
      <c r="B98" s="3431"/>
      <c r="C98" s="381"/>
      <c r="D98" s="381"/>
      <c r="E98" s="381"/>
      <c r="F98" s="381"/>
      <c r="G98" s="382">
        <f>G62+G73+G76+G81+G86+G91+G94+G95+G67</f>
        <v>34</v>
      </c>
      <c r="H98" s="382">
        <f>G98*30</f>
        <v>1020</v>
      </c>
      <c r="I98" s="2320">
        <f>I62+I73+I76+I81+I86+I91+I94+I95+I67</f>
        <v>596</v>
      </c>
      <c r="J98" s="2321">
        <f>J62+J73+J76+J81+J86+J91+J94+J95+J67</f>
        <v>298</v>
      </c>
      <c r="K98" s="2321">
        <f>K62+K73+K76+K81+K86+K91+K94+K95+K67</f>
        <v>223</v>
      </c>
      <c r="L98" s="2321">
        <f>L62+L76+L81+L86+L91+L94+L95+L67</f>
        <v>75</v>
      </c>
      <c r="M98" s="2321">
        <f>H98-I98+M91+M94+M95</f>
        <v>512</v>
      </c>
      <c r="N98" s="2321">
        <f>SUM(N61:N97)</f>
        <v>5</v>
      </c>
      <c r="O98" s="2321">
        <f>SUM(O60:O97)</f>
        <v>11</v>
      </c>
      <c r="P98" s="2387">
        <f>SUM(P60:P97)</f>
        <v>13</v>
      </c>
      <c r="Q98" s="2388">
        <f>SUM(Q60:Q97)</f>
        <v>12</v>
      </c>
      <c r="R98" s="2321">
        <f>SUM(R60:R97)</f>
        <v>3</v>
      </c>
      <c r="S98" s="2321">
        <f>SUM(S60:S97)</f>
        <v>4</v>
      </c>
      <c r="T98" s="1469"/>
      <c r="U98" s="1469"/>
      <c r="V98" s="1469"/>
      <c r="W98" s="1469"/>
      <c r="X98" s="1469"/>
      <c r="Y98" s="1469"/>
      <c r="Z98" s="1442"/>
      <c r="AA98" s="1442"/>
      <c r="AB98" s="1442"/>
      <c r="AM98" s="1221"/>
      <c r="AN98" s="1221"/>
      <c r="AO98" s="1221"/>
      <c r="AP98" s="1221"/>
      <c r="AQ98" s="1221"/>
      <c r="AR98" s="1221"/>
      <c r="AS98" s="28"/>
      <c r="AT98" s="1214"/>
      <c r="AU98" s="1214"/>
      <c r="AV98" s="1214"/>
      <c r="AW98" s="1214"/>
      <c r="AX98" s="1214"/>
      <c r="AY98" s="1214"/>
    </row>
    <row r="99" spans="1:51" s="1443" customFormat="1" ht="19.5" thickBot="1">
      <c r="A99" s="3363" t="s">
        <v>275</v>
      </c>
      <c r="B99" s="3364"/>
      <c r="C99" s="3364"/>
      <c r="D99" s="3364"/>
      <c r="E99" s="3364"/>
      <c r="F99" s="3364"/>
      <c r="G99" s="3364"/>
      <c r="H99" s="3365"/>
      <c r="I99" s="3364"/>
      <c r="J99" s="3364"/>
      <c r="K99" s="3364"/>
      <c r="L99" s="3364"/>
      <c r="M99" s="3364"/>
      <c r="N99" s="3364"/>
      <c r="O99" s="3364"/>
      <c r="P99" s="3364"/>
      <c r="Q99" s="3364"/>
      <c r="R99" s="3364"/>
      <c r="S99" s="3366"/>
      <c r="T99" s="1469"/>
      <c r="U99" s="1469"/>
      <c r="V99" s="1469"/>
      <c r="W99" s="1469"/>
      <c r="X99" s="1469"/>
      <c r="Y99" s="1469"/>
      <c r="Z99" s="1442"/>
      <c r="AA99" s="1442"/>
      <c r="AB99" s="1442"/>
      <c r="AM99" s="1221"/>
      <c r="AN99" s="1221"/>
      <c r="AO99" s="1221"/>
      <c r="AP99" s="1221"/>
      <c r="AQ99" s="1221"/>
      <c r="AR99" s="1221"/>
      <c r="AS99" s="28"/>
      <c r="AT99" s="1214"/>
      <c r="AU99" s="1214"/>
      <c r="AV99" s="1214"/>
      <c r="AW99" s="1214"/>
      <c r="AX99" s="1214"/>
      <c r="AY99" s="1214"/>
    </row>
    <row r="100" spans="1:51" s="1443" customFormat="1" ht="15.75">
      <c r="A100" s="1715" t="s">
        <v>72</v>
      </c>
      <c r="B100" s="1719" t="s">
        <v>340</v>
      </c>
      <c r="C100" s="334"/>
      <c r="D100" s="200"/>
      <c r="E100" s="200"/>
      <c r="F100" s="1723"/>
      <c r="G100" s="1726">
        <v>3</v>
      </c>
      <c r="H100" s="1729">
        <f aca="true" t="shared" si="32" ref="H100:H105">G100*30</f>
        <v>90</v>
      </c>
      <c r="I100" s="334"/>
      <c r="J100" s="200"/>
      <c r="K100" s="200"/>
      <c r="L100" s="200"/>
      <c r="M100" s="530"/>
      <c r="N100" s="334"/>
      <c r="O100" s="200"/>
      <c r="P100" s="531"/>
      <c r="Q100" s="213"/>
      <c r="R100" s="214"/>
      <c r="S100" s="214"/>
      <c r="T100" s="1469"/>
      <c r="U100" s="1469"/>
      <c r="V100" s="1469"/>
      <c r="W100" s="1469"/>
      <c r="X100" s="1469"/>
      <c r="Y100" s="1469"/>
      <c r="Z100" s="1442"/>
      <c r="AA100" s="1442"/>
      <c r="AB100" s="1442"/>
      <c r="AM100" s="1221"/>
      <c r="AN100" s="1221"/>
      <c r="AO100" s="1221"/>
      <c r="AP100" s="1221"/>
      <c r="AQ100" s="1221"/>
      <c r="AR100" s="1221"/>
      <c r="AS100" s="28"/>
      <c r="AT100" s="1214"/>
      <c r="AU100" s="1214"/>
      <c r="AV100" s="1214"/>
      <c r="AW100" s="1214"/>
      <c r="AX100" s="1214"/>
      <c r="AY100" s="1214"/>
    </row>
    <row r="101" spans="1:51" s="906" customFormat="1" ht="15.75">
      <c r="A101" s="1716" t="s">
        <v>59</v>
      </c>
      <c r="B101" s="1720" t="s">
        <v>341</v>
      </c>
      <c r="C101" s="335"/>
      <c r="D101" s="204"/>
      <c r="E101" s="204"/>
      <c r="F101" s="337"/>
      <c r="G101" s="1727">
        <v>3</v>
      </c>
      <c r="H101" s="1728">
        <f t="shared" si="32"/>
        <v>90</v>
      </c>
      <c r="I101" s="335"/>
      <c r="J101" s="204"/>
      <c r="K101" s="204"/>
      <c r="L101" s="204"/>
      <c r="M101" s="337"/>
      <c r="N101" s="335"/>
      <c r="O101" s="204"/>
      <c r="P101" s="362"/>
      <c r="Q101" s="361"/>
      <c r="R101" s="202"/>
      <c r="S101" s="202"/>
      <c r="T101" s="1083"/>
      <c r="U101" s="1083"/>
      <c r="V101" s="1083"/>
      <c r="W101" s="1083"/>
      <c r="X101" s="1083"/>
      <c r="Y101" s="1083"/>
      <c r="AM101" s="1214"/>
      <c r="AN101" s="1214"/>
      <c r="AO101" s="1214"/>
      <c r="AP101" s="1214"/>
      <c r="AQ101" s="1214"/>
      <c r="AR101" s="1214">
        <f t="shared" si="26"/>
      </c>
      <c r="AT101" s="1214"/>
      <c r="AU101" s="1214"/>
      <c r="AV101" s="1214"/>
      <c r="AW101" s="1214"/>
      <c r="AX101" s="1214"/>
      <c r="AY101" s="1214"/>
    </row>
    <row r="102" spans="1:51" s="3047" customFormat="1" ht="18.75" customHeight="1" thickBot="1">
      <c r="A102" s="1717" t="s">
        <v>61</v>
      </c>
      <c r="B102" s="1721" t="s">
        <v>99</v>
      </c>
      <c r="C102" s="1713"/>
      <c r="D102" s="1499" t="s">
        <v>242</v>
      </c>
      <c r="E102" s="1499"/>
      <c r="F102" s="1724"/>
      <c r="G102" s="1853">
        <v>6.5</v>
      </c>
      <c r="H102" s="1728">
        <f t="shared" si="32"/>
        <v>195</v>
      </c>
      <c r="I102" s="1500"/>
      <c r="J102" s="1157"/>
      <c r="K102" s="1157"/>
      <c r="L102" s="1157"/>
      <c r="M102" s="1501"/>
      <c r="N102" s="1502"/>
      <c r="O102" s="1157"/>
      <c r="P102" s="363"/>
      <c r="Q102" s="361"/>
      <c r="R102" s="202"/>
      <c r="S102" s="202" t="s">
        <v>96</v>
      </c>
      <c r="T102" s="3062"/>
      <c r="U102" s="3062"/>
      <c r="V102" s="3062"/>
      <c r="W102" s="3062"/>
      <c r="X102" s="3062"/>
      <c r="Y102" s="3062"/>
      <c r="AM102" s="3048">
        <f t="shared" si="26"/>
      </c>
      <c r="AN102" s="3048">
        <f t="shared" si="26"/>
      </c>
      <c r="AO102" s="3048">
        <f t="shared" si="26"/>
      </c>
      <c r="AP102" s="3048">
        <f t="shared" si="26"/>
      </c>
      <c r="AQ102" s="3048">
        <f t="shared" si="26"/>
      </c>
      <c r="AR102" s="3048">
        <f t="shared" si="26"/>
      </c>
      <c r="AT102" s="3048"/>
      <c r="AU102" s="3048"/>
      <c r="AV102" s="3048"/>
      <c r="AW102" s="3048"/>
      <c r="AX102" s="3048"/>
      <c r="AY102" s="3048"/>
    </row>
    <row r="103" spans="1:51" s="28" customFormat="1" ht="16.5" thickBot="1">
      <c r="A103" s="3367" t="s">
        <v>123</v>
      </c>
      <c r="B103" s="3367"/>
      <c r="C103" s="1508"/>
      <c r="D103" s="1508"/>
      <c r="E103" s="1508"/>
      <c r="F103" s="1508"/>
      <c r="G103" s="1509">
        <f>G100+G101+G102</f>
        <v>12.5</v>
      </c>
      <c r="H103" s="1837">
        <f t="shared" si="32"/>
        <v>375</v>
      </c>
      <c r="I103" s="1510"/>
      <c r="J103" s="1511"/>
      <c r="K103" s="1511"/>
      <c r="L103" s="1511"/>
      <c r="M103" s="1511"/>
      <c r="N103" s="1511"/>
      <c r="O103" s="1511"/>
      <c r="P103" s="500"/>
      <c r="Q103" s="501"/>
      <c r="R103" s="501"/>
      <c r="S103" s="501"/>
      <c r="T103" s="199"/>
      <c r="U103" s="199"/>
      <c r="V103" s="199"/>
      <c r="W103" s="199"/>
      <c r="X103" s="199"/>
      <c r="Y103" s="199"/>
      <c r="AM103" s="1221"/>
      <c r="AN103" s="1221"/>
      <c r="AO103" s="1221"/>
      <c r="AP103" s="1221"/>
      <c r="AQ103" s="1221"/>
      <c r="AR103" s="1221"/>
      <c r="AT103" s="1221"/>
      <c r="AU103" s="1221"/>
      <c r="AV103" s="1221"/>
      <c r="AW103" s="1221"/>
      <c r="AX103" s="1221"/>
      <c r="AY103" s="1221"/>
    </row>
    <row r="104" spans="1:51" s="203" customFormat="1" ht="16.5" thickBot="1">
      <c r="A104" s="3287" t="s">
        <v>336</v>
      </c>
      <c r="B104" s="3287"/>
      <c r="C104" s="1512"/>
      <c r="D104" s="1512"/>
      <c r="E104" s="1512"/>
      <c r="F104" s="1512"/>
      <c r="G104" s="1513">
        <f>G100+G101</f>
        <v>6</v>
      </c>
      <c r="H104" s="1512">
        <f>G104*30</f>
        <v>180</v>
      </c>
      <c r="I104" s="1514"/>
      <c r="J104" s="1515"/>
      <c r="K104" s="1515"/>
      <c r="L104" s="1515"/>
      <c r="M104" s="1515"/>
      <c r="N104" s="1515"/>
      <c r="O104" s="1515"/>
      <c r="P104" s="506"/>
      <c r="Q104" s="507"/>
      <c r="R104" s="507"/>
      <c r="S104" s="507"/>
      <c r="T104" s="199"/>
      <c r="U104" s="199"/>
      <c r="V104" s="199"/>
      <c r="W104" s="199"/>
      <c r="X104" s="199"/>
      <c r="Y104" s="199"/>
      <c r="AA104" s="28" t="s">
        <v>49</v>
      </c>
      <c r="AB104" s="775" t="e">
        <f>AB11+AB33+AB73+#REF!</f>
        <v>#REF!</v>
      </c>
      <c r="AM104" s="1214">
        <f aca="true" t="shared" si="33" ref="AM104:AR104">IF(N100&lt;&gt;0,"так","")</f>
      </c>
      <c r="AN104" s="1214">
        <f t="shared" si="33"/>
      </c>
      <c r="AO104" s="1214">
        <f t="shared" si="33"/>
      </c>
      <c r="AP104" s="1214">
        <f t="shared" si="33"/>
      </c>
      <c r="AQ104" s="1214">
        <f t="shared" si="33"/>
      </c>
      <c r="AR104" s="1214">
        <f t="shared" si="33"/>
      </c>
      <c r="AT104" s="1857"/>
      <c r="AU104" s="1857"/>
      <c r="AV104" s="1857"/>
      <c r="AW104" s="1857"/>
      <c r="AX104" s="1857"/>
      <c r="AY104" s="1857"/>
    </row>
    <row r="105" spans="1:51" s="28" customFormat="1" ht="18.75" thickBot="1">
      <c r="A105" s="3419" t="s">
        <v>273</v>
      </c>
      <c r="B105" s="3420"/>
      <c r="C105" s="1516"/>
      <c r="D105" s="1516"/>
      <c r="E105" s="1516"/>
      <c r="F105" s="1516"/>
      <c r="G105" s="1517">
        <f>G102</f>
        <v>6.5</v>
      </c>
      <c r="H105" s="1512">
        <f t="shared" si="32"/>
        <v>195</v>
      </c>
      <c r="I105" s="1518"/>
      <c r="J105" s="1519"/>
      <c r="K105" s="1519"/>
      <c r="L105" s="1519"/>
      <c r="M105" s="1519"/>
      <c r="N105" s="1519"/>
      <c r="O105" s="1519"/>
      <c r="P105" s="512"/>
      <c r="Q105" s="513"/>
      <c r="R105" s="513"/>
      <c r="S105" s="513"/>
      <c r="T105" s="199"/>
      <c r="U105" s="199"/>
      <c r="V105" s="199"/>
      <c r="W105" s="199"/>
      <c r="X105" s="199"/>
      <c r="Y105" s="199"/>
      <c r="AA105" s="28" t="s">
        <v>50</v>
      </c>
      <c r="AB105" s="775" t="e">
        <f>AB12+AB34+AB74+#REF!+G104+G107</f>
        <v>#REF!</v>
      </c>
      <c r="AM105" s="1214"/>
      <c r="AN105" s="1214">
        <f>IF(O101&lt;&gt;0,"так","")</f>
      </c>
      <c r="AO105" s="1221"/>
      <c r="AP105" s="1221"/>
      <c r="AQ105" s="1221"/>
      <c r="AR105" s="1221"/>
      <c r="AT105" s="1221"/>
      <c r="AU105" s="1221"/>
      <c r="AV105" s="1221"/>
      <c r="AW105" s="1221"/>
      <c r="AX105" s="1221"/>
      <c r="AY105" s="1221"/>
    </row>
    <row r="106" spans="1:51" s="28" customFormat="1" ht="19.5" thickBot="1">
      <c r="A106" s="3368" t="s">
        <v>316</v>
      </c>
      <c r="B106" s="3368"/>
      <c r="C106" s="3368"/>
      <c r="D106" s="3368"/>
      <c r="E106" s="3368"/>
      <c r="F106" s="3368"/>
      <c r="G106" s="3368"/>
      <c r="H106" s="3368"/>
      <c r="I106" s="3368"/>
      <c r="J106" s="3368"/>
      <c r="K106" s="3368"/>
      <c r="L106" s="3368"/>
      <c r="M106" s="3368"/>
      <c r="N106" s="3368"/>
      <c r="O106" s="3368"/>
      <c r="P106" s="3368"/>
      <c r="Q106" s="3368"/>
      <c r="R106" s="3368"/>
      <c r="S106" s="3368"/>
      <c r="T106" s="199"/>
      <c r="U106" s="199"/>
      <c r="V106" s="199"/>
      <c r="W106" s="199"/>
      <c r="X106" s="199"/>
      <c r="Y106" s="199"/>
      <c r="AM106" s="1221"/>
      <c r="AN106" s="1221"/>
      <c r="AO106" s="1221"/>
      <c r="AP106" s="1221"/>
      <c r="AQ106" s="1221"/>
      <c r="AR106" s="1221"/>
      <c r="AT106" s="1214" t="b">
        <f aca="true" t="shared" si="34" ref="AT106:AY106">ISBLANK(N102)</f>
        <v>1</v>
      </c>
      <c r="AU106" s="1214" t="b">
        <f t="shared" si="34"/>
        <v>1</v>
      </c>
      <c r="AV106" s="1214" t="b">
        <f t="shared" si="34"/>
        <v>1</v>
      </c>
      <c r="AW106" s="1214" t="b">
        <f t="shared" si="34"/>
        <v>1</v>
      </c>
      <c r="AX106" s="1214" t="b">
        <f t="shared" si="34"/>
        <v>1</v>
      </c>
      <c r="AY106" s="1214" t="b">
        <f t="shared" si="34"/>
        <v>0</v>
      </c>
    </row>
    <row r="107" spans="1:51" s="3047" customFormat="1" ht="16.5" thickBot="1">
      <c r="A107" s="1730" t="s">
        <v>72</v>
      </c>
      <c r="B107" s="1731" t="s">
        <v>317</v>
      </c>
      <c r="C107" s="1732"/>
      <c r="D107" s="1733"/>
      <c r="E107" s="1733"/>
      <c r="F107" s="1734" t="s">
        <v>242</v>
      </c>
      <c r="G107" s="1735">
        <v>7.5</v>
      </c>
      <c r="H107" s="1734">
        <f>30*G107</f>
        <v>225</v>
      </c>
      <c r="I107" s="1732"/>
      <c r="J107" s="1736"/>
      <c r="K107" s="1736"/>
      <c r="L107" s="1736"/>
      <c r="M107" s="1737"/>
      <c r="N107" s="1738"/>
      <c r="O107" s="1736"/>
      <c r="P107" s="1739"/>
      <c r="Q107" s="1740"/>
      <c r="R107" s="1741"/>
      <c r="S107" s="1742" t="s">
        <v>96</v>
      </c>
      <c r="T107" s="3063"/>
      <c r="U107" s="3063"/>
      <c r="V107" s="3063"/>
      <c r="W107" s="3063"/>
      <c r="X107" s="3063"/>
      <c r="Y107" s="3063"/>
      <c r="AM107" s="3048" t="e">
        <f>IF(#REF!&lt;&gt;0,"так","")</f>
        <v>#REF!</v>
      </c>
      <c r="AN107" s="3048"/>
      <c r="AO107" s="3048"/>
      <c r="AP107" s="3048"/>
      <c r="AQ107" s="3048"/>
      <c r="AR107" s="3048"/>
      <c r="AT107" s="3048" t="b">
        <f>ISBLANK(#REF!)</f>
        <v>0</v>
      </c>
      <c r="AU107" s="3048" t="b">
        <f>ISBLANK(#REF!)</f>
        <v>0</v>
      </c>
      <c r="AV107" s="3048" t="b">
        <f>ISBLANK(#REF!)</f>
        <v>0</v>
      </c>
      <c r="AW107" s="3048" t="b">
        <f>ISBLANK(#REF!)</f>
        <v>0</v>
      </c>
      <c r="AX107" s="3048" t="b">
        <f>ISBLANK(#REF!)</f>
        <v>0</v>
      </c>
      <c r="AY107" s="3048" t="b">
        <f>ISBLANK(#REF!)</f>
        <v>0</v>
      </c>
    </row>
    <row r="108" spans="1:51" s="28" customFormat="1" ht="16.5" thickBot="1">
      <c r="A108" s="3287" t="s">
        <v>318</v>
      </c>
      <c r="B108" s="3287"/>
      <c r="C108" s="626"/>
      <c r="D108" s="626"/>
      <c r="E108" s="626"/>
      <c r="F108" s="627"/>
      <c r="G108" s="447">
        <f>G103+G107</f>
        <v>20</v>
      </c>
      <c r="H108" s="626">
        <f>30*G108</f>
        <v>600</v>
      </c>
      <c r="I108" s="460"/>
      <c r="J108" s="460"/>
      <c r="K108" s="461"/>
      <c r="L108" s="461"/>
      <c r="M108" s="462"/>
      <c r="N108" s="626"/>
      <c r="O108" s="1520"/>
      <c r="P108" s="459"/>
      <c r="Q108" s="529"/>
      <c r="R108" s="529"/>
      <c r="S108" s="529"/>
      <c r="T108" s="199"/>
      <c r="U108" s="199"/>
      <c r="V108" s="199"/>
      <c r="W108" s="199"/>
      <c r="X108" s="199"/>
      <c r="Y108" s="199"/>
      <c r="AM108" s="1221">
        <f>IF(N103&lt;&gt;0,"так","")</f>
      </c>
      <c r="AN108" s="1221"/>
      <c r="AO108" s="1221"/>
      <c r="AP108" s="1221"/>
      <c r="AQ108" s="1221"/>
      <c r="AR108" s="1221"/>
      <c r="AT108" s="1221">
        <f aca="true" t="shared" si="35" ref="AT108:AY108">SUMIF(AT105:AT107,FALSE,$G101:$G102)</f>
        <v>12.5</v>
      </c>
      <c r="AU108" s="1221">
        <f t="shared" si="35"/>
        <v>12.5</v>
      </c>
      <c r="AV108" s="1221">
        <f t="shared" si="35"/>
        <v>12.5</v>
      </c>
      <c r="AW108" s="1221">
        <f t="shared" si="35"/>
        <v>12.5</v>
      </c>
      <c r="AX108" s="1221">
        <f t="shared" si="35"/>
        <v>12.5</v>
      </c>
      <c r="AY108" s="1221">
        <f t="shared" si="35"/>
        <v>19</v>
      </c>
    </row>
    <row r="109" spans="1:51" s="28" customFormat="1" ht="16.5" thickBot="1">
      <c r="A109" s="3416"/>
      <c r="B109" s="3417"/>
      <c r="C109" s="3417"/>
      <c r="D109" s="3417"/>
      <c r="E109" s="3417"/>
      <c r="F109" s="3417"/>
      <c r="G109" s="3417"/>
      <c r="H109" s="3417"/>
      <c r="I109" s="3417"/>
      <c r="J109" s="3417"/>
      <c r="K109" s="3417"/>
      <c r="L109" s="3417"/>
      <c r="M109" s="3417"/>
      <c r="N109" s="3417"/>
      <c r="O109" s="3417"/>
      <c r="P109" s="3417"/>
      <c r="Q109" s="3417"/>
      <c r="R109" s="3417"/>
      <c r="S109" s="3418"/>
      <c r="T109" s="199"/>
      <c r="U109" s="199"/>
      <c r="V109" s="199"/>
      <c r="W109" s="199"/>
      <c r="X109" s="199"/>
      <c r="Y109" s="199"/>
      <c r="AM109" s="1221"/>
      <c r="AN109" s="1221"/>
      <c r="AO109" s="1221"/>
      <c r="AP109" s="1221"/>
      <c r="AQ109" s="1221"/>
      <c r="AR109" s="1221"/>
      <c r="AT109" s="1221"/>
      <c r="AU109" s="1221"/>
      <c r="AV109" s="1221"/>
      <c r="AW109" s="1221"/>
      <c r="AX109" s="1221"/>
      <c r="AY109" s="1221"/>
    </row>
    <row r="110" spans="1:51" s="28" customFormat="1" ht="16.5" thickBot="1">
      <c r="A110" s="3257" t="s">
        <v>170</v>
      </c>
      <c r="B110" s="3407"/>
      <c r="C110" s="3407"/>
      <c r="D110" s="3407"/>
      <c r="E110" s="3407"/>
      <c r="F110" s="3407"/>
      <c r="G110" s="3407"/>
      <c r="H110" s="3407"/>
      <c r="I110" s="3407"/>
      <c r="J110" s="3407"/>
      <c r="K110" s="3407"/>
      <c r="L110" s="3407"/>
      <c r="M110" s="3407"/>
      <c r="N110" s="3407"/>
      <c r="O110" s="3407"/>
      <c r="P110" s="3407"/>
      <c r="Q110" s="3407"/>
      <c r="R110" s="3407"/>
      <c r="S110" s="3408"/>
      <c r="T110" s="199"/>
      <c r="U110" s="199"/>
      <c r="V110" s="199"/>
      <c r="W110" s="199"/>
      <c r="X110" s="199"/>
      <c r="Y110" s="199"/>
      <c r="AM110" s="1221"/>
      <c r="AN110" s="1221"/>
      <c r="AO110" s="1221"/>
      <c r="AP110" s="1221"/>
      <c r="AQ110" s="1221"/>
      <c r="AR110" s="1221"/>
      <c r="AT110" s="1221"/>
      <c r="AU110" s="1221"/>
      <c r="AV110" s="1221"/>
      <c r="AW110" s="1221"/>
      <c r="AX110" s="1221"/>
      <c r="AY110" s="1221"/>
    </row>
    <row r="111" spans="1:51" s="28" customFormat="1" ht="19.5" thickBot="1">
      <c r="A111" s="3246" t="s">
        <v>423</v>
      </c>
      <c r="B111" s="3450"/>
      <c r="C111" s="3450"/>
      <c r="D111" s="3450"/>
      <c r="E111" s="3450"/>
      <c r="F111" s="3450"/>
      <c r="G111" s="3450"/>
      <c r="H111" s="3450"/>
      <c r="I111" s="3450"/>
      <c r="J111" s="3450"/>
      <c r="K111" s="3450"/>
      <c r="L111" s="3450"/>
      <c r="M111" s="3450"/>
      <c r="N111" s="3450"/>
      <c r="O111" s="3450"/>
      <c r="P111" s="3450"/>
      <c r="Q111" s="3450"/>
      <c r="R111" s="3450"/>
      <c r="S111" s="3451"/>
      <c r="T111" s="199"/>
      <c r="U111" s="199"/>
      <c r="V111" s="199"/>
      <c r="W111" s="199"/>
      <c r="X111" s="199"/>
      <c r="Y111" s="199"/>
      <c r="AM111" s="1221"/>
      <c r="AN111" s="1221"/>
      <c r="AO111" s="1221"/>
      <c r="AP111" s="1221"/>
      <c r="AQ111" s="1221"/>
      <c r="AR111" s="1221"/>
      <c r="AT111" s="1221"/>
      <c r="AU111" s="1221"/>
      <c r="AV111" s="1221"/>
      <c r="AW111" s="1221"/>
      <c r="AX111" s="1221"/>
      <c r="AY111" s="1221"/>
    </row>
    <row r="112" spans="1:51" s="28" customFormat="1" ht="16.5" thickBot="1">
      <c r="A112" s="2609"/>
      <c r="B112" s="2638" t="s">
        <v>424</v>
      </c>
      <c r="C112" s="2610"/>
      <c r="D112" s="2610"/>
      <c r="E112" s="2610"/>
      <c r="F112" s="2610"/>
      <c r="G112" s="2610" t="s">
        <v>61</v>
      </c>
      <c r="H112" s="2610">
        <f>G112*30</f>
        <v>90</v>
      </c>
      <c r="I112" s="2610"/>
      <c r="J112" s="2610"/>
      <c r="K112" s="2610"/>
      <c r="L112" s="2610"/>
      <c r="M112" s="2610"/>
      <c r="N112" s="2610"/>
      <c r="O112" s="2610"/>
      <c r="P112" s="2610"/>
      <c r="Q112" s="2610"/>
      <c r="R112" s="2610"/>
      <c r="S112" s="2611"/>
      <c r="T112" s="199"/>
      <c r="U112" s="199"/>
      <c r="V112" s="199"/>
      <c r="W112" s="199"/>
      <c r="X112" s="199"/>
      <c r="Y112" s="199"/>
      <c r="AM112" s="1221"/>
      <c r="AN112" s="1221"/>
      <c r="AO112" s="1221"/>
      <c r="AP112" s="1221"/>
      <c r="AQ112" s="1221"/>
      <c r="AR112" s="1221"/>
      <c r="AT112" s="1221"/>
      <c r="AU112" s="1221"/>
      <c r="AV112" s="1221"/>
      <c r="AW112" s="1221"/>
      <c r="AX112" s="1221"/>
      <c r="AY112" s="1221"/>
    </row>
    <row r="113" spans="1:51" s="28" customFormat="1" ht="15.75">
      <c r="A113" s="2612"/>
      <c r="B113" s="2639" t="s">
        <v>425</v>
      </c>
      <c r="C113" s="2613"/>
      <c r="D113" s="2613"/>
      <c r="E113" s="2613"/>
      <c r="F113" s="2613"/>
      <c r="G113" s="2613">
        <v>3</v>
      </c>
      <c r="H113" s="2610">
        <f>G113*30</f>
        <v>90</v>
      </c>
      <c r="I113" s="2613"/>
      <c r="J113" s="2613"/>
      <c r="K113" s="2613"/>
      <c r="L113" s="2613"/>
      <c r="M113" s="2613"/>
      <c r="N113" s="2613"/>
      <c r="O113" s="2613"/>
      <c r="P113" s="2613"/>
      <c r="Q113" s="2613"/>
      <c r="R113" s="2613"/>
      <c r="S113" s="310"/>
      <c r="T113" s="199"/>
      <c r="U113" s="199"/>
      <c r="V113" s="199"/>
      <c r="W113" s="199"/>
      <c r="X113" s="199"/>
      <c r="Y113" s="199"/>
      <c r="AM113" s="1221"/>
      <c r="AN113" s="1221"/>
      <c r="AO113" s="1221"/>
      <c r="AP113" s="1221"/>
      <c r="AQ113" s="1221"/>
      <c r="AR113" s="1221"/>
      <c r="AT113" s="1221"/>
      <c r="AU113" s="1221"/>
      <c r="AV113" s="1221"/>
      <c r="AW113" s="1221"/>
      <c r="AX113" s="1221"/>
      <c r="AY113" s="1221"/>
    </row>
    <row r="114" spans="1:51" s="28" customFormat="1" ht="16.5" thickBot="1">
      <c r="A114" s="2615"/>
      <c r="B114" s="2617" t="s">
        <v>336</v>
      </c>
      <c r="C114" s="2616"/>
      <c r="D114" s="2616"/>
      <c r="E114" s="2616"/>
      <c r="F114" s="2616"/>
      <c r="G114" s="2617">
        <v>6</v>
      </c>
      <c r="H114" s="2614">
        <f>G114*30</f>
        <v>180</v>
      </c>
      <c r="I114" s="2616"/>
      <c r="J114" s="2616"/>
      <c r="K114" s="2616"/>
      <c r="L114" s="2616"/>
      <c r="M114" s="2616"/>
      <c r="N114" s="2616"/>
      <c r="O114" s="2616"/>
      <c r="P114" s="2616"/>
      <c r="Q114" s="2616"/>
      <c r="R114" s="2616"/>
      <c r="S114" s="2618"/>
      <c r="T114" s="199"/>
      <c r="U114" s="199"/>
      <c r="V114" s="199"/>
      <c r="W114" s="199"/>
      <c r="X114" s="199"/>
      <c r="Y114" s="199"/>
      <c r="AM114" s="1221"/>
      <c r="AN114" s="1221"/>
      <c r="AO114" s="1221"/>
      <c r="AP114" s="1221"/>
      <c r="AQ114" s="1221"/>
      <c r="AR114" s="1221"/>
      <c r="AT114" s="1221"/>
      <c r="AU114" s="1221"/>
      <c r="AV114" s="1221"/>
      <c r="AW114" s="1221"/>
      <c r="AX114" s="1221"/>
      <c r="AY114" s="1221"/>
    </row>
    <row r="115" spans="1:51" s="28" customFormat="1" ht="20.25" thickBot="1">
      <c r="A115" s="3409" t="s">
        <v>277</v>
      </c>
      <c r="B115" s="3410"/>
      <c r="C115" s="3410"/>
      <c r="D115" s="3410"/>
      <c r="E115" s="3410"/>
      <c r="F115" s="3410"/>
      <c r="G115" s="3410"/>
      <c r="H115" s="3410"/>
      <c r="I115" s="3410"/>
      <c r="J115" s="3410"/>
      <c r="K115" s="3410"/>
      <c r="L115" s="3410"/>
      <c r="M115" s="3410"/>
      <c r="N115" s="3410"/>
      <c r="O115" s="3410"/>
      <c r="P115" s="3410"/>
      <c r="Q115" s="3410"/>
      <c r="R115" s="3410"/>
      <c r="S115" s="3411"/>
      <c r="T115" s="199"/>
      <c r="U115" s="199"/>
      <c r="V115" s="199"/>
      <c r="W115" s="199"/>
      <c r="X115" s="199"/>
      <c r="Y115" s="199"/>
      <c r="AM115" s="1221"/>
      <c r="AN115" s="1221"/>
      <c r="AO115" s="1221"/>
      <c r="AP115" s="1221"/>
      <c r="AQ115" s="1221"/>
      <c r="AR115" s="1221"/>
      <c r="AT115" s="1221"/>
      <c r="AU115" s="1221"/>
      <c r="AV115" s="1221"/>
      <c r="AW115" s="1221"/>
      <c r="AX115" s="1221"/>
      <c r="AY115" s="1221"/>
    </row>
    <row r="116" spans="1:51" s="906" customFormat="1" ht="24" customHeight="1">
      <c r="A116" s="3447"/>
      <c r="B116" s="3448"/>
      <c r="C116" s="3448"/>
      <c r="D116" s="3448"/>
      <c r="E116" s="3448"/>
      <c r="F116" s="3448"/>
      <c r="G116" s="3448"/>
      <c r="H116" s="3448"/>
      <c r="I116" s="3448"/>
      <c r="J116" s="3448"/>
      <c r="K116" s="3448"/>
      <c r="L116" s="3448"/>
      <c r="M116" s="3448"/>
      <c r="N116" s="3448"/>
      <c r="O116" s="3448"/>
      <c r="P116" s="3448"/>
      <c r="Q116" s="3448"/>
      <c r="R116" s="3448"/>
      <c r="S116" s="3449"/>
      <c r="T116" s="1083"/>
      <c r="U116" s="1083"/>
      <c r="V116" s="1083"/>
      <c r="W116" s="1083"/>
      <c r="X116" s="1083"/>
      <c r="Y116" s="1083"/>
      <c r="AM116" s="1213"/>
      <c r="AN116" s="1213"/>
      <c r="AO116" s="1213"/>
      <c r="AP116" s="1213"/>
      <c r="AQ116" s="1213"/>
      <c r="AR116" s="1213"/>
      <c r="AT116" s="1213"/>
      <c r="AU116" s="1213"/>
      <c r="AV116" s="1213"/>
      <c r="AW116" s="1213"/>
      <c r="AX116" s="1213"/>
      <c r="AY116" s="1213"/>
    </row>
    <row r="117" spans="1:51" s="906" customFormat="1" ht="42" customHeight="1">
      <c r="A117" s="2951" t="s">
        <v>72</v>
      </c>
      <c r="B117" s="2650" t="s">
        <v>426</v>
      </c>
      <c r="C117" s="2952"/>
      <c r="D117" s="2953" t="s">
        <v>460</v>
      </c>
      <c r="E117" s="2953"/>
      <c r="F117" s="2951"/>
      <c r="G117" s="2660">
        <v>3</v>
      </c>
      <c r="H117" s="2661">
        <f>G117*30</f>
        <v>90</v>
      </c>
      <c r="I117" s="2952"/>
      <c r="J117" s="2953"/>
      <c r="K117" s="2953"/>
      <c r="L117" s="2953"/>
      <c r="M117" s="2951"/>
      <c r="N117" s="2952"/>
      <c r="O117" s="2954"/>
      <c r="P117" s="2951"/>
      <c r="Q117" s="2952"/>
      <c r="R117" s="2953"/>
      <c r="S117" s="2953"/>
      <c r="T117" s="1083"/>
      <c r="U117" s="1083"/>
      <c r="V117" s="1083"/>
      <c r="W117" s="1083"/>
      <c r="X117" s="1083"/>
      <c r="Y117" s="1083"/>
      <c r="AM117" s="1213"/>
      <c r="AN117" s="1213"/>
      <c r="AO117" s="1213"/>
      <c r="AP117" s="1213"/>
      <c r="AQ117" s="1213"/>
      <c r="AR117" s="1213"/>
      <c r="AT117" s="1213"/>
      <c r="AU117" s="1213"/>
      <c r="AV117" s="1213"/>
      <c r="AW117" s="1213"/>
      <c r="AX117" s="1213"/>
      <c r="AY117" s="1213"/>
    </row>
    <row r="118" spans="1:51" s="906" customFormat="1" ht="37.5" customHeight="1">
      <c r="A118" s="2951" t="s">
        <v>59</v>
      </c>
      <c r="B118" s="2650" t="s">
        <v>427</v>
      </c>
      <c r="C118" s="2952"/>
      <c r="D118" s="2953" t="s">
        <v>460</v>
      </c>
      <c r="E118" s="2953"/>
      <c r="F118" s="2951"/>
      <c r="G118" s="2660">
        <v>3</v>
      </c>
      <c r="H118" s="2661">
        <f>G118*30</f>
        <v>90</v>
      </c>
      <c r="I118" s="2952"/>
      <c r="J118" s="2953"/>
      <c r="K118" s="2953"/>
      <c r="L118" s="2953"/>
      <c r="M118" s="2951"/>
      <c r="N118" s="2952"/>
      <c r="O118" s="2954"/>
      <c r="P118" s="2951"/>
      <c r="Q118" s="2952"/>
      <c r="R118" s="2953"/>
      <c r="S118" s="2953"/>
      <c r="T118" s="1083"/>
      <c r="U118" s="1083"/>
      <c r="V118" s="1083"/>
      <c r="W118" s="1083"/>
      <c r="X118" s="1083"/>
      <c r="Y118" s="1083"/>
      <c r="AM118" s="1213"/>
      <c r="AN118" s="1213"/>
      <c r="AO118" s="1213"/>
      <c r="AP118" s="1213"/>
      <c r="AQ118" s="1213"/>
      <c r="AR118" s="1213"/>
      <c r="AT118" s="1213"/>
      <c r="AU118" s="1213"/>
      <c r="AV118" s="1213"/>
      <c r="AW118" s="1213"/>
      <c r="AX118" s="1213"/>
      <c r="AY118" s="1213"/>
    </row>
    <row r="119" spans="1:25" s="1214" customFormat="1" ht="24" customHeight="1">
      <c r="A119" s="2951" t="s">
        <v>61</v>
      </c>
      <c r="B119" s="2955" t="s">
        <v>370</v>
      </c>
      <c r="C119" s="2952"/>
      <c r="D119" s="2953"/>
      <c r="E119" s="2953"/>
      <c r="F119" s="2951"/>
      <c r="G119" s="2956"/>
      <c r="H119" s="2957"/>
      <c r="I119" s="2952"/>
      <c r="J119" s="2953"/>
      <c r="K119" s="2953"/>
      <c r="L119" s="2953"/>
      <c r="M119" s="2951"/>
      <c r="N119" s="2952"/>
      <c r="O119" s="2954"/>
      <c r="P119" s="2951"/>
      <c r="Q119" s="2952"/>
      <c r="R119" s="2953"/>
      <c r="S119" s="2953"/>
      <c r="T119" s="2509"/>
      <c r="U119" s="2509"/>
      <c r="V119" s="2509"/>
      <c r="W119" s="2509"/>
      <c r="X119" s="2509"/>
      <c r="Y119" s="2509"/>
    </row>
    <row r="120" spans="1:25" s="1214" customFormat="1" ht="41.25" customHeight="1">
      <c r="A120" s="2658" t="s">
        <v>145</v>
      </c>
      <c r="B120" s="2651" t="s">
        <v>293</v>
      </c>
      <c r="C120" s="427"/>
      <c r="D120" s="424"/>
      <c r="E120" s="424"/>
      <c r="F120" s="2451"/>
      <c r="G120" s="2643">
        <v>9</v>
      </c>
      <c r="H120" s="1763">
        <f aca="true" t="shared" si="36" ref="H120:H129">G120*30</f>
        <v>270</v>
      </c>
      <c r="I120" s="311"/>
      <c r="J120" s="102"/>
      <c r="K120" s="101"/>
      <c r="L120" s="101"/>
      <c r="M120" s="2365"/>
      <c r="N120" s="427"/>
      <c r="O120" s="2635"/>
      <c r="P120" s="2667"/>
      <c r="Q120" s="427"/>
      <c r="R120" s="72"/>
      <c r="S120" s="72"/>
      <c r="T120" s="2509"/>
      <c r="U120" s="2509"/>
      <c r="V120" s="2509"/>
      <c r="W120" s="2509"/>
      <c r="X120" s="2509"/>
      <c r="Y120" s="2509"/>
    </row>
    <row r="121" spans="1:25" s="1214" customFormat="1" ht="24" customHeight="1">
      <c r="A121" s="2659"/>
      <c r="B121" s="2652" t="s">
        <v>328</v>
      </c>
      <c r="C121" s="307"/>
      <c r="D121" s="76"/>
      <c r="E121" s="76"/>
      <c r="F121" s="1776"/>
      <c r="G121" s="2644">
        <v>3</v>
      </c>
      <c r="H121" s="1709">
        <f t="shared" si="36"/>
        <v>90</v>
      </c>
      <c r="I121" s="1704"/>
      <c r="J121" s="115"/>
      <c r="K121" s="116"/>
      <c r="L121" s="116"/>
      <c r="M121" s="1898"/>
      <c r="N121" s="307"/>
      <c r="O121" s="300"/>
      <c r="P121" s="2667"/>
      <c r="Q121" s="307"/>
      <c r="R121" s="68"/>
      <c r="S121" s="68"/>
      <c r="T121" s="2509"/>
      <c r="U121" s="2509"/>
      <c r="V121" s="2509"/>
      <c r="W121" s="2509"/>
      <c r="X121" s="2509"/>
      <c r="Y121" s="2509"/>
    </row>
    <row r="122" spans="1:25" s="1214" customFormat="1" ht="24" customHeight="1">
      <c r="A122" s="2659"/>
      <c r="B122" s="2653" t="s">
        <v>71</v>
      </c>
      <c r="C122" s="307"/>
      <c r="D122" s="76"/>
      <c r="E122" s="76"/>
      <c r="F122" s="1776"/>
      <c r="G122" s="2645">
        <v>6</v>
      </c>
      <c r="H122" s="1711">
        <f t="shared" si="36"/>
        <v>180</v>
      </c>
      <c r="I122" s="1705">
        <f>I123+I124</f>
        <v>69</v>
      </c>
      <c r="J122" s="109">
        <v>43</v>
      </c>
      <c r="K122" s="110">
        <v>26</v>
      </c>
      <c r="L122" s="110"/>
      <c r="M122" s="1900">
        <f>H122-I122</f>
        <v>111</v>
      </c>
      <c r="N122" s="281"/>
      <c r="O122" s="75"/>
      <c r="P122" s="2668"/>
      <c r="Q122" s="281"/>
      <c r="R122" s="61"/>
      <c r="S122" s="61"/>
      <c r="T122" s="2509"/>
      <c r="U122" s="2509"/>
      <c r="V122" s="2509"/>
      <c r="W122" s="2509"/>
      <c r="X122" s="2509"/>
      <c r="Y122" s="2509"/>
    </row>
    <row r="123" spans="1:25" s="3008" customFormat="1" ht="24" customHeight="1">
      <c r="A123" s="2658"/>
      <c r="B123" s="2654" t="s">
        <v>71</v>
      </c>
      <c r="C123" s="427"/>
      <c r="D123" s="424" t="s">
        <v>241</v>
      </c>
      <c r="E123" s="424"/>
      <c r="F123" s="2451"/>
      <c r="G123" s="2644">
        <v>4</v>
      </c>
      <c r="H123" s="1763">
        <f t="shared" si="36"/>
        <v>120</v>
      </c>
      <c r="I123" s="311">
        <v>45</v>
      </c>
      <c r="J123" s="102">
        <v>27</v>
      </c>
      <c r="K123" s="101">
        <v>18</v>
      </c>
      <c r="L123" s="101"/>
      <c r="M123" s="2365">
        <f>H123-I123</f>
        <v>75</v>
      </c>
      <c r="N123" s="427"/>
      <c r="O123" s="2635"/>
      <c r="P123" s="2667"/>
      <c r="Q123" s="427"/>
      <c r="R123" s="72">
        <v>5</v>
      </c>
      <c r="S123" s="72"/>
      <c r="T123" s="3032"/>
      <c r="U123" s="3032"/>
      <c r="V123" s="3032"/>
      <c r="W123" s="3032"/>
      <c r="X123" s="3032"/>
      <c r="Y123" s="3032"/>
    </row>
    <row r="124" spans="1:25" s="3048" customFormat="1" ht="24" customHeight="1" thickBot="1">
      <c r="A124" s="2659"/>
      <c r="B124" s="3072" t="s">
        <v>71</v>
      </c>
      <c r="C124" s="307" t="s">
        <v>242</v>
      </c>
      <c r="D124" s="76"/>
      <c r="E124" s="76"/>
      <c r="F124" s="1776"/>
      <c r="G124" s="2644">
        <v>2</v>
      </c>
      <c r="H124" s="1709">
        <f t="shared" si="36"/>
        <v>60</v>
      </c>
      <c r="I124" s="1704">
        <v>24</v>
      </c>
      <c r="J124" s="115">
        <v>16</v>
      </c>
      <c r="K124" s="116">
        <v>8</v>
      </c>
      <c r="L124" s="116"/>
      <c r="M124" s="1898">
        <f>H124-I124</f>
        <v>36</v>
      </c>
      <c r="N124" s="307"/>
      <c r="O124" s="300"/>
      <c r="P124" s="2669"/>
      <c r="Q124" s="371"/>
      <c r="R124" s="372"/>
      <c r="S124" s="373">
        <v>3</v>
      </c>
      <c r="T124" s="3064"/>
      <c r="U124" s="3064"/>
      <c r="V124" s="3064"/>
      <c r="W124" s="3064"/>
      <c r="X124" s="3064"/>
      <c r="Y124" s="3064"/>
    </row>
    <row r="125" spans="1:25" s="1214" customFormat="1" ht="24" customHeight="1">
      <c r="A125" s="2658" t="s">
        <v>146</v>
      </c>
      <c r="B125" s="2655" t="s">
        <v>296</v>
      </c>
      <c r="C125" s="1901"/>
      <c r="D125" s="2322"/>
      <c r="E125" s="2322"/>
      <c r="F125" s="2648"/>
      <c r="G125" s="2646">
        <v>9</v>
      </c>
      <c r="H125" s="2316">
        <f t="shared" si="36"/>
        <v>270</v>
      </c>
      <c r="I125" s="2324"/>
      <c r="J125" s="2325"/>
      <c r="K125" s="1902"/>
      <c r="L125" s="1902"/>
      <c r="M125" s="2662"/>
      <c r="N125" s="1901"/>
      <c r="O125" s="2664"/>
      <c r="P125" s="2667"/>
      <c r="Q125" s="1901"/>
      <c r="R125" s="1904"/>
      <c r="S125" s="1904"/>
      <c r="T125" s="2509"/>
      <c r="U125" s="2509"/>
      <c r="V125" s="2509"/>
      <c r="W125" s="2509"/>
      <c r="X125" s="2509"/>
      <c r="Y125" s="2509"/>
    </row>
    <row r="126" spans="1:25" s="1214" customFormat="1" ht="24" customHeight="1">
      <c r="A126" s="2659"/>
      <c r="B126" s="2656" t="s">
        <v>328</v>
      </c>
      <c r="C126" s="307"/>
      <c r="D126" s="76"/>
      <c r="E126" s="76"/>
      <c r="F126" s="1776"/>
      <c r="G126" s="2644">
        <v>3</v>
      </c>
      <c r="H126" s="1709">
        <f t="shared" si="36"/>
        <v>90</v>
      </c>
      <c r="I126" s="1704"/>
      <c r="J126" s="115"/>
      <c r="K126" s="116"/>
      <c r="L126" s="116"/>
      <c r="M126" s="1898"/>
      <c r="N126" s="307"/>
      <c r="O126" s="300"/>
      <c r="P126" s="2667"/>
      <c r="Q126" s="307"/>
      <c r="R126" s="68"/>
      <c r="S126" s="68"/>
      <c r="T126" s="2509"/>
      <c r="U126" s="2509"/>
      <c r="V126" s="2509"/>
      <c r="W126" s="2509"/>
      <c r="X126" s="2509"/>
      <c r="Y126" s="2509"/>
    </row>
    <row r="127" spans="1:25" s="1214" customFormat="1" ht="24" customHeight="1">
      <c r="A127" s="2659"/>
      <c r="B127" s="2653" t="s">
        <v>71</v>
      </c>
      <c r="C127" s="307"/>
      <c r="D127" s="76"/>
      <c r="E127" s="76"/>
      <c r="F127" s="1776"/>
      <c r="G127" s="2645">
        <v>6</v>
      </c>
      <c r="H127" s="1711">
        <f t="shared" si="36"/>
        <v>180</v>
      </c>
      <c r="I127" s="1705">
        <f>I128+I129</f>
        <v>69</v>
      </c>
      <c r="J127" s="109">
        <v>43</v>
      </c>
      <c r="K127" s="110">
        <v>26</v>
      </c>
      <c r="L127" s="110"/>
      <c r="M127" s="1900">
        <f>H127-I127</f>
        <v>111</v>
      </c>
      <c r="N127" s="281"/>
      <c r="O127" s="75"/>
      <c r="P127" s="2668"/>
      <c r="Q127" s="281"/>
      <c r="R127" s="61"/>
      <c r="S127" s="61"/>
      <c r="T127" s="2509"/>
      <c r="U127" s="2509"/>
      <c r="V127" s="2509"/>
      <c r="W127" s="2509"/>
      <c r="X127" s="2509"/>
      <c r="Y127" s="2509"/>
    </row>
    <row r="128" spans="1:51" s="3009" customFormat="1" ht="21.75" customHeight="1">
      <c r="A128" s="2658"/>
      <c r="B128" s="2654" t="s">
        <v>71</v>
      </c>
      <c r="C128" s="427"/>
      <c r="D128" s="424" t="s">
        <v>241</v>
      </c>
      <c r="E128" s="424"/>
      <c r="F128" s="2451"/>
      <c r="G128" s="2644">
        <v>4</v>
      </c>
      <c r="H128" s="1763">
        <f t="shared" si="36"/>
        <v>120</v>
      </c>
      <c r="I128" s="311">
        <v>45</v>
      </c>
      <c r="J128" s="102">
        <v>27</v>
      </c>
      <c r="K128" s="101">
        <v>18</v>
      </c>
      <c r="L128" s="101"/>
      <c r="M128" s="2365">
        <f>H128-I128</f>
        <v>75</v>
      </c>
      <c r="N128" s="427"/>
      <c r="O128" s="2635"/>
      <c r="P128" s="2667"/>
      <c r="Q128" s="427"/>
      <c r="R128" s="72">
        <v>5</v>
      </c>
      <c r="S128" s="72"/>
      <c r="T128" s="3033"/>
      <c r="U128" s="3033"/>
      <c r="V128" s="3033"/>
      <c r="W128" s="3033"/>
      <c r="X128" s="3033"/>
      <c r="Y128" s="3033"/>
      <c r="AM128" s="3034">
        <f aca="true" t="shared" si="37" ref="AM128:AR129">IF(N120&lt;&gt;0,"так","")</f>
      </c>
      <c r="AN128" s="3034">
        <f t="shared" si="37"/>
      </c>
      <c r="AO128" s="3034">
        <f t="shared" si="37"/>
      </c>
      <c r="AP128" s="3034">
        <f t="shared" si="37"/>
      </c>
      <c r="AQ128" s="3034">
        <f t="shared" si="37"/>
      </c>
      <c r="AR128" s="3034">
        <f t="shared" si="37"/>
      </c>
      <c r="AT128" s="3034" t="b">
        <f aca="true" t="shared" si="38" ref="AT128:AY129">ISBLANK(N120)</f>
        <v>1</v>
      </c>
      <c r="AU128" s="3034" t="b">
        <f t="shared" si="38"/>
        <v>1</v>
      </c>
      <c r="AV128" s="3034" t="b">
        <f t="shared" si="38"/>
        <v>1</v>
      </c>
      <c r="AW128" s="3034" t="b">
        <f t="shared" si="38"/>
        <v>1</v>
      </c>
      <c r="AX128" s="3034" t="b">
        <f t="shared" si="38"/>
        <v>1</v>
      </c>
      <c r="AY128" s="3034" t="b">
        <f t="shared" si="38"/>
        <v>1</v>
      </c>
    </row>
    <row r="129" spans="1:51" s="3047" customFormat="1" ht="18" customHeight="1">
      <c r="A129" s="3077"/>
      <c r="B129" s="2657" t="s">
        <v>71</v>
      </c>
      <c r="C129" s="826" t="s">
        <v>242</v>
      </c>
      <c r="D129" s="695"/>
      <c r="E129" s="695"/>
      <c r="F129" s="1777"/>
      <c r="G129" s="3078">
        <v>2</v>
      </c>
      <c r="H129" s="1871">
        <f t="shared" si="36"/>
        <v>60</v>
      </c>
      <c r="I129" s="1706">
        <v>24</v>
      </c>
      <c r="J129" s="673">
        <v>16</v>
      </c>
      <c r="K129" s="674">
        <v>8</v>
      </c>
      <c r="L129" s="674"/>
      <c r="M129" s="3079">
        <f>H129-I129</f>
        <v>36</v>
      </c>
      <c r="N129" s="826"/>
      <c r="O129" s="1803"/>
      <c r="P129" s="2669"/>
      <c r="Q129" s="1767"/>
      <c r="R129" s="698"/>
      <c r="S129" s="1474">
        <v>3</v>
      </c>
      <c r="T129" s="3073"/>
      <c r="U129" s="3073"/>
      <c r="V129" s="3073"/>
      <c r="W129" s="3073"/>
      <c r="X129" s="3073"/>
      <c r="Y129" s="3073"/>
      <c r="AM129" s="3074">
        <f t="shared" si="37"/>
      </c>
      <c r="AN129" s="3074">
        <f t="shared" si="37"/>
      </c>
      <c r="AO129" s="3074">
        <f t="shared" si="37"/>
      </c>
      <c r="AP129" s="3074">
        <f t="shared" si="37"/>
      </c>
      <c r="AQ129" s="3074">
        <f t="shared" si="37"/>
      </c>
      <c r="AR129" s="3074">
        <f t="shared" si="37"/>
      </c>
      <c r="AT129" s="3074" t="b">
        <f t="shared" si="38"/>
        <v>1</v>
      </c>
      <c r="AU129" s="3074" t="b">
        <f t="shared" si="38"/>
        <v>1</v>
      </c>
      <c r="AV129" s="3074" t="b">
        <f t="shared" si="38"/>
        <v>1</v>
      </c>
      <c r="AW129" s="3074" t="b">
        <f t="shared" si="38"/>
        <v>1</v>
      </c>
      <c r="AX129" s="3074" t="b">
        <f t="shared" si="38"/>
        <v>1</v>
      </c>
      <c r="AY129" s="3074" t="b">
        <f t="shared" si="38"/>
        <v>1</v>
      </c>
    </row>
    <row r="130" spans="1:25" s="1221" customFormat="1" ht="18" customHeight="1">
      <c r="A130" s="2951" t="s">
        <v>81</v>
      </c>
      <c r="B130" s="2958" t="s">
        <v>371</v>
      </c>
      <c r="C130" s="838"/>
      <c r="D130" s="1873"/>
      <c r="E130" s="1873"/>
      <c r="F130" s="2649"/>
      <c r="G130" s="2647"/>
      <c r="H130" s="838"/>
      <c r="I130" s="2521"/>
      <c r="J130" s="2521"/>
      <c r="K130" s="2522"/>
      <c r="L130" s="2522"/>
      <c r="M130" s="2663"/>
      <c r="N130" s="2353"/>
      <c r="O130" s="2665"/>
      <c r="P130" s="2669"/>
      <c r="Q130" s="2666"/>
      <c r="R130" s="1881"/>
      <c r="S130" s="1875"/>
      <c r="T130" s="838"/>
      <c r="U130" s="838"/>
      <c r="V130" s="838"/>
      <c r="W130" s="838"/>
      <c r="X130" s="838"/>
      <c r="Y130" s="838"/>
    </row>
    <row r="131" spans="1:25" s="1221" customFormat="1" ht="18" customHeight="1">
      <c r="A131" s="1677" t="s">
        <v>150</v>
      </c>
      <c r="B131" s="1752" t="s">
        <v>295</v>
      </c>
      <c r="C131" s="427"/>
      <c r="D131" s="424"/>
      <c r="E131" s="424"/>
      <c r="F131" s="1756"/>
      <c r="G131" s="2465">
        <v>7.5</v>
      </c>
      <c r="H131" s="1763">
        <f aca="true" t="shared" si="39" ref="H131:H136">G131*30</f>
        <v>225</v>
      </c>
      <c r="I131" s="311"/>
      <c r="J131" s="102"/>
      <c r="K131" s="101"/>
      <c r="L131" s="101"/>
      <c r="M131" s="2365"/>
      <c r="N131" s="427"/>
      <c r="O131" s="429"/>
      <c r="P131" s="2670"/>
      <c r="Q131" s="431"/>
      <c r="R131" s="432"/>
      <c r="S131" s="433"/>
      <c r="T131" s="838"/>
      <c r="U131" s="838"/>
      <c r="V131" s="838"/>
      <c r="W131" s="838"/>
      <c r="X131" s="838"/>
      <c r="Y131" s="838"/>
    </row>
    <row r="132" spans="1:25" s="1221" customFormat="1" ht="18" customHeight="1">
      <c r="A132" s="1676"/>
      <c r="B132" s="1686" t="s">
        <v>328</v>
      </c>
      <c r="C132" s="307"/>
      <c r="D132" s="76"/>
      <c r="E132" s="76"/>
      <c r="F132" s="1757"/>
      <c r="G132" s="1759">
        <v>3.5</v>
      </c>
      <c r="H132" s="1709">
        <f t="shared" si="39"/>
        <v>105</v>
      </c>
      <c r="I132" s="1704"/>
      <c r="J132" s="115"/>
      <c r="K132" s="116"/>
      <c r="L132" s="116"/>
      <c r="M132" s="1898"/>
      <c r="N132" s="307"/>
      <c r="O132" s="300"/>
      <c r="P132" s="2671"/>
      <c r="Q132" s="402"/>
      <c r="R132" s="373"/>
      <c r="S132" s="373"/>
      <c r="T132" s="838"/>
      <c r="U132" s="838"/>
      <c r="V132" s="838"/>
      <c r="W132" s="838"/>
      <c r="X132" s="838"/>
      <c r="Y132" s="838"/>
    </row>
    <row r="133" spans="1:25" s="3008" customFormat="1" ht="18" customHeight="1">
      <c r="A133" s="1747"/>
      <c r="B133" s="1689" t="s">
        <v>71</v>
      </c>
      <c r="C133" s="281"/>
      <c r="D133" s="77" t="s">
        <v>241</v>
      </c>
      <c r="E133" s="77"/>
      <c r="F133" s="1696"/>
      <c r="G133" s="1760">
        <v>4</v>
      </c>
      <c r="H133" s="1711">
        <f t="shared" si="39"/>
        <v>120</v>
      </c>
      <c r="I133" s="1705">
        <f>J133+K133+L133</f>
        <v>45</v>
      </c>
      <c r="J133" s="109">
        <v>27</v>
      </c>
      <c r="K133" s="110">
        <v>18</v>
      </c>
      <c r="L133" s="110"/>
      <c r="M133" s="1900">
        <f>H133-I133</f>
        <v>75</v>
      </c>
      <c r="N133" s="281"/>
      <c r="O133" s="75"/>
      <c r="P133" s="3080"/>
      <c r="Q133" s="765"/>
      <c r="R133" s="405">
        <v>5</v>
      </c>
      <c r="S133" s="405"/>
      <c r="T133" s="3035"/>
      <c r="U133" s="3035"/>
      <c r="V133" s="3035"/>
      <c r="W133" s="3035"/>
      <c r="X133" s="3035"/>
      <c r="Y133" s="3035"/>
    </row>
    <row r="134" spans="1:25" s="1221" customFormat="1" ht="18" customHeight="1">
      <c r="A134" s="1677" t="s">
        <v>445</v>
      </c>
      <c r="B134" s="1687" t="s">
        <v>85</v>
      </c>
      <c r="C134" s="427"/>
      <c r="D134" s="424"/>
      <c r="E134" s="424"/>
      <c r="F134" s="1756"/>
      <c r="G134" s="1759">
        <v>7.5</v>
      </c>
      <c r="H134" s="1763">
        <f t="shared" si="39"/>
        <v>225</v>
      </c>
      <c r="I134" s="311"/>
      <c r="J134" s="102"/>
      <c r="K134" s="101"/>
      <c r="L134" s="101"/>
      <c r="M134" s="2365"/>
      <c r="N134" s="427"/>
      <c r="O134" s="429"/>
      <c r="P134" s="2670"/>
      <c r="Q134" s="431"/>
      <c r="R134" s="432"/>
      <c r="S134" s="433"/>
      <c r="T134" s="838"/>
      <c r="U134" s="838"/>
      <c r="V134" s="838"/>
      <c r="W134" s="838"/>
      <c r="X134" s="838"/>
      <c r="Y134" s="838"/>
    </row>
    <row r="135" spans="1:25" s="1221" customFormat="1" ht="18" customHeight="1">
      <c r="A135" s="1676"/>
      <c r="B135" s="1686" t="s">
        <v>328</v>
      </c>
      <c r="C135" s="307"/>
      <c r="D135" s="76"/>
      <c r="E135" s="76"/>
      <c r="F135" s="1757"/>
      <c r="G135" s="1759">
        <v>3.5</v>
      </c>
      <c r="H135" s="1709">
        <f t="shared" si="39"/>
        <v>105</v>
      </c>
      <c r="I135" s="1704"/>
      <c r="J135" s="115"/>
      <c r="K135" s="116"/>
      <c r="L135" s="116"/>
      <c r="M135" s="1898"/>
      <c r="N135" s="307"/>
      <c r="O135" s="300"/>
      <c r="P135" s="2671"/>
      <c r="Q135" s="402"/>
      <c r="R135" s="373"/>
      <c r="S135" s="373"/>
      <c r="T135" s="838"/>
      <c r="U135" s="838"/>
      <c r="V135" s="838"/>
      <c r="W135" s="838"/>
      <c r="X135" s="838"/>
      <c r="Y135" s="838"/>
    </row>
    <row r="136" spans="1:45" s="3008" customFormat="1" ht="18" customHeight="1">
      <c r="A136" s="1747"/>
      <c r="B136" s="1689" t="s">
        <v>71</v>
      </c>
      <c r="C136" s="281"/>
      <c r="D136" s="77" t="s">
        <v>241</v>
      </c>
      <c r="E136" s="77"/>
      <c r="F136" s="1696"/>
      <c r="G136" s="1760">
        <v>4</v>
      </c>
      <c r="H136" s="1711">
        <f t="shared" si="39"/>
        <v>120</v>
      </c>
      <c r="I136" s="1705">
        <f>J136+K136+L136</f>
        <v>45</v>
      </c>
      <c r="J136" s="109">
        <v>27</v>
      </c>
      <c r="K136" s="110">
        <v>18</v>
      </c>
      <c r="L136" s="110"/>
      <c r="M136" s="1900">
        <f>H136-I136</f>
        <v>75</v>
      </c>
      <c r="N136" s="281"/>
      <c r="O136" s="75"/>
      <c r="P136" s="3080"/>
      <c r="Q136" s="765"/>
      <c r="R136" s="405">
        <v>5</v>
      </c>
      <c r="S136" s="405"/>
      <c r="T136" s="3035"/>
      <c r="U136" s="3035"/>
      <c r="V136" s="3035"/>
      <c r="W136" s="3035"/>
      <c r="X136" s="3035"/>
      <c r="Y136" s="3035"/>
      <c r="AS136" s="3047" t="s">
        <v>468</v>
      </c>
    </row>
    <row r="137" spans="1:25" s="1221" customFormat="1" ht="18" customHeight="1">
      <c r="A137" s="2953" t="s">
        <v>36</v>
      </c>
      <c r="B137" s="2959" t="s">
        <v>372</v>
      </c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960"/>
      <c r="N137" s="28"/>
      <c r="O137" s="28"/>
      <c r="P137" s="2961"/>
      <c r="Q137" s="28"/>
      <c r="R137" s="372"/>
      <c r="S137" s="372"/>
      <c r="T137" s="838"/>
      <c r="U137" s="838"/>
      <c r="V137" s="838"/>
      <c r="W137" s="838"/>
      <c r="X137" s="838"/>
      <c r="Y137" s="838"/>
    </row>
    <row r="138" spans="1:51" s="3037" customFormat="1" ht="17.25" customHeight="1">
      <c r="A138" s="1876" t="s">
        <v>446</v>
      </c>
      <c r="B138" s="1872" t="s">
        <v>210</v>
      </c>
      <c r="C138" s="838"/>
      <c r="D138" s="838" t="s">
        <v>241</v>
      </c>
      <c r="E138" s="838"/>
      <c r="F138" s="1880"/>
      <c r="G138" s="3081">
        <v>3.5</v>
      </c>
      <c r="H138" s="836">
        <f>G138*30</f>
        <v>105</v>
      </c>
      <c r="I138" s="872">
        <f>J138+K138+L138</f>
        <v>36</v>
      </c>
      <c r="J138" s="872">
        <v>18</v>
      </c>
      <c r="K138" s="873">
        <v>18</v>
      </c>
      <c r="L138" s="873"/>
      <c r="M138" s="874">
        <f>H138-I138</f>
        <v>69</v>
      </c>
      <c r="N138" s="836"/>
      <c r="O138" s="3082"/>
      <c r="P138" s="3083"/>
      <c r="Q138" s="3084"/>
      <c r="R138" s="1875">
        <v>4</v>
      </c>
      <c r="S138" s="1881"/>
      <c r="T138" s="3036"/>
      <c r="U138" s="3036"/>
      <c r="V138" s="3036"/>
      <c r="W138" s="3036"/>
      <c r="X138" s="3036"/>
      <c r="Y138" s="3036"/>
      <c r="AA138" s="3038" t="e">
        <f>G122+G80+G133+G67+G81+#REF!</f>
        <v>#REF!</v>
      </c>
      <c r="AM138" s="3008">
        <f aca="true" t="shared" si="40" ref="AM138:AP140">IF(N122&lt;&gt;0,"так","")</f>
      </c>
      <c r="AN138" s="3008">
        <f t="shared" si="40"/>
      </c>
      <c r="AO138" s="3008">
        <f t="shared" si="40"/>
      </c>
      <c r="AP138" s="3008">
        <f t="shared" si="40"/>
      </c>
      <c r="AQ138" s="3008" t="s">
        <v>257</v>
      </c>
      <c r="AR138" s="3008" t="s">
        <v>257</v>
      </c>
      <c r="AS138" s="3008"/>
      <c r="AT138" s="3008" t="b">
        <f aca="true" t="shared" si="41" ref="AT138:AY140">ISBLANK(N122)</f>
        <v>1</v>
      </c>
      <c r="AU138" s="3008" t="b">
        <f t="shared" si="41"/>
        <v>1</v>
      </c>
      <c r="AV138" s="3008" t="b">
        <f t="shared" si="41"/>
        <v>1</v>
      </c>
      <c r="AW138" s="3008" t="b">
        <f t="shared" si="41"/>
        <v>1</v>
      </c>
      <c r="AX138" s="3008" t="b">
        <f t="shared" si="41"/>
        <v>1</v>
      </c>
      <c r="AY138" s="3008" t="b">
        <f t="shared" si="41"/>
        <v>1</v>
      </c>
    </row>
    <row r="139" spans="1:51" s="3037" customFormat="1" ht="18" customHeight="1">
      <c r="A139" s="1876" t="s">
        <v>447</v>
      </c>
      <c r="B139" s="830" t="s">
        <v>319</v>
      </c>
      <c r="C139" s="1884"/>
      <c r="D139" s="1884" t="s">
        <v>241</v>
      </c>
      <c r="E139" s="1884"/>
      <c r="F139" s="1884"/>
      <c r="G139" s="3081">
        <v>3.5</v>
      </c>
      <c r="H139" s="1223">
        <f>G139*30</f>
        <v>105</v>
      </c>
      <c r="I139" s="872">
        <f>J139+K139+L139</f>
        <v>36</v>
      </c>
      <c r="J139" s="872">
        <v>18</v>
      </c>
      <c r="K139" s="873">
        <v>18</v>
      </c>
      <c r="L139" s="873"/>
      <c r="M139" s="874">
        <f>H139-I139</f>
        <v>69</v>
      </c>
      <c r="N139" s="1884"/>
      <c r="O139" s="3085"/>
      <c r="P139" s="3086"/>
      <c r="Q139" s="2358"/>
      <c r="R139" s="1884">
        <v>4</v>
      </c>
      <c r="S139" s="1221"/>
      <c r="T139" s="3036"/>
      <c r="U139" s="3036"/>
      <c r="V139" s="3036"/>
      <c r="W139" s="3036"/>
      <c r="X139" s="3036"/>
      <c r="Y139" s="3036"/>
      <c r="AA139" s="3038">
        <f>G82</f>
        <v>2.5</v>
      </c>
      <c r="AM139" s="3008">
        <f t="shared" si="40"/>
      </c>
      <c r="AN139" s="3008">
        <f t="shared" si="40"/>
      </c>
      <c r="AO139" s="3008">
        <f t="shared" si="40"/>
      </c>
      <c r="AP139" s="3008">
        <f t="shared" si="40"/>
      </c>
      <c r="AQ139" s="3008" t="str">
        <f>IF(R123&lt;&gt;0,"так","")</f>
        <v>так</v>
      </c>
      <c r="AR139" s="3008">
        <f>IF(S123&lt;&gt;0,"так","")</f>
      </c>
      <c r="AS139" s="3008"/>
      <c r="AT139" s="3008" t="b">
        <f t="shared" si="41"/>
        <v>1</v>
      </c>
      <c r="AU139" s="3008" t="b">
        <f t="shared" si="41"/>
        <v>1</v>
      </c>
      <c r="AV139" s="3008" t="b">
        <f t="shared" si="41"/>
        <v>1</v>
      </c>
      <c r="AW139" s="3008" t="b">
        <f t="shared" si="41"/>
        <v>1</v>
      </c>
      <c r="AX139" s="3008" t="b">
        <f t="shared" si="41"/>
        <v>0</v>
      </c>
      <c r="AY139" s="3008" t="b">
        <f t="shared" si="41"/>
        <v>1</v>
      </c>
    </row>
    <row r="140" spans="1:51" s="2092" customFormat="1" ht="18" customHeight="1" thickBot="1">
      <c r="A140" s="2953" t="s">
        <v>280</v>
      </c>
      <c r="B140" s="2959" t="s">
        <v>373</v>
      </c>
      <c r="C140" s="1221"/>
      <c r="D140" s="1221"/>
      <c r="E140" s="1221"/>
      <c r="F140" s="1221"/>
      <c r="G140" s="1221"/>
      <c r="H140" s="1221"/>
      <c r="I140" s="1221"/>
      <c r="J140" s="1221"/>
      <c r="K140" s="1221"/>
      <c r="L140" s="1221"/>
      <c r="M140" s="1221"/>
      <c r="N140" s="1221"/>
      <c r="O140" s="1221"/>
      <c r="P140" s="1221"/>
      <c r="Q140" s="1221"/>
      <c r="R140" s="1881"/>
      <c r="S140" s="1881"/>
      <c r="T140" s="2523"/>
      <c r="U140" s="2523"/>
      <c r="V140" s="2523"/>
      <c r="W140" s="2523"/>
      <c r="X140" s="2523"/>
      <c r="Y140" s="2523"/>
      <c r="AA140" s="2524" t="e">
        <f>G122+G80+G133+G67+G83+#REF!</f>
        <v>#REF!</v>
      </c>
      <c r="AM140" s="1221">
        <f t="shared" si="40"/>
      </c>
      <c r="AN140" s="1221">
        <f t="shared" si="40"/>
      </c>
      <c r="AO140" s="1221">
        <f t="shared" si="40"/>
      </c>
      <c r="AP140" s="1221">
        <f t="shared" si="40"/>
      </c>
      <c r="AQ140" s="1221">
        <f>IF(R124&lt;&gt;0,"так","")</f>
      </c>
      <c r="AR140" s="1221" t="str">
        <f>IF(S124&lt;&gt;0,"так","")</f>
        <v>так</v>
      </c>
      <c r="AS140" s="1221"/>
      <c r="AT140" s="1214" t="b">
        <f t="shared" si="41"/>
        <v>1</v>
      </c>
      <c r="AU140" s="1214" t="b">
        <f t="shared" si="41"/>
        <v>1</v>
      </c>
      <c r="AV140" s="1214" t="b">
        <f t="shared" si="41"/>
        <v>1</v>
      </c>
      <c r="AW140" s="1214" t="b">
        <f t="shared" si="41"/>
        <v>1</v>
      </c>
      <c r="AX140" s="1214" t="b">
        <f t="shared" si="41"/>
        <v>1</v>
      </c>
      <c r="AY140" s="1214" t="b">
        <f t="shared" si="41"/>
        <v>0</v>
      </c>
    </row>
    <row r="141" spans="1:51" s="1443" customFormat="1" ht="20.25" customHeight="1">
      <c r="A141" s="1769" t="s">
        <v>448</v>
      </c>
      <c r="B141" s="1772" t="s">
        <v>417</v>
      </c>
      <c r="C141" s="306"/>
      <c r="D141" s="424"/>
      <c r="E141" s="424"/>
      <c r="F141" s="2451"/>
      <c r="G141" s="2452">
        <v>4</v>
      </c>
      <c r="H141" s="2453">
        <f aca="true" t="shared" si="42" ref="H141:H146">G141*30</f>
        <v>120</v>
      </c>
      <c r="I141" s="321">
        <f>J141+K141+L141</f>
        <v>32</v>
      </c>
      <c r="J141" s="869">
        <v>16</v>
      </c>
      <c r="K141" s="870">
        <v>16</v>
      </c>
      <c r="L141" s="870"/>
      <c r="M141" s="690">
        <f>H141-I141</f>
        <v>88</v>
      </c>
      <c r="N141" s="306"/>
      <c r="O141" s="691"/>
      <c r="P141" s="2689"/>
      <c r="Q141" s="693"/>
      <c r="R141" s="433"/>
      <c r="S141" s="433"/>
      <c r="T141" s="2517"/>
      <c r="U141" s="2518"/>
      <c r="V141" s="2519"/>
      <c r="W141" s="2517"/>
      <c r="X141" s="2518"/>
      <c r="Y141" s="2519"/>
      <c r="AA141" s="1477"/>
      <c r="AM141" s="2520">
        <f aca="true" t="shared" si="43" ref="AM141:AP143">IF(N131&lt;&gt;0,"так","")</f>
      </c>
      <c r="AN141" s="2520">
        <f t="shared" si="43"/>
      </c>
      <c r="AO141" s="2520">
        <f t="shared" si="43"/>
      </c>
      <c r="AP141" s="2520">
        <f t="shared" si="43"/>
      </c>
      <c r="AQ141" s="2520" t="s">
        <v>257</v>
      </c>
      <c r="AR141" s="2520">
        <f>IF(S131&lt;&gt;0,"так","")</f>
      </c>
      <c r="AS141" s="28"/>
      <c r="AT141" s="2520" t="b">
        <f aca="true" t="shared" si="44" ref="AT141:AY143">ISBLANK(N131)</f>
        <v>1</v>
      </c>
      <c r="AU141" s="2520" t="b">
        <f t="shared" si="44"/>
        <v>1</v>
      </c>
      <c r="AV141" s="2520" t="b">
        <f t="shared" si="44"/>
        <v>1</v>
      </c>
      <c r="AW141" s="2520" t="b">
        <f t="shared" si="44"/>
        <v>1</v>
      </c>
      <c r="AX141" s="2520" t="b">
        <f t="shared" si="44"/>
        <v>1</v>
      </c>
      <c r="AY141" s="2520" t="b">
        <f t="shared" si="44"/>
        <v>1</v>
      </c>
    </row>
    <row r="142" spans="1:51" s="1443" customFormat="1" ht="15.75">
      <c r="A142" s="1677"/>
      <c r="B142" s="1752" t="s">
        <v>328</v>
      </c>
      <c r="C142" s="306"/>
      <c r="D142" s="424"/>
      <c r="E142" s="424"/>
      <c r="F142" s="2451"/>
      <c r="G142" s="2452">
        <v>1.5</v>
      </c>
      <c r="H142" s="2453">
        <f t="shared" si="42"/>
        <v>45</v>
      </c>
      <c r="I142" s="321"/>
      <c r="J142" s="869"/>
      <c r="K142" s="870"/>
      <c r="L142" s="870"/>
      <c r="M142" s="690"/>
      <c r="N142" s="306"/>
      <c r="O142" s="691"/>
      <c r="P142" s="692"/>
      <c r="Q142" s="693"/>
      <c r="R142" s="433"/>
      <c r="S142" s="433"/>
      <c r="T142" s="1479"/>
      <c r="U142" s="1480"/>
      <c r="V142" s="1481"/>
      <c r="W142" s="1479"/>
      <c r="X142" s="1480"/>
      <c r="Y142" s="1481"/>
      <c r="AA142" s="1477"/>
      <c r="AM142" s="1221">
        <f t="shared" si="43"/>
      </c>
      <c r="AN142" s="1221">
        <f t="shared" si="43"/>
      </c>
      <c r="AO142" s="1221">
        <f t="shared" si="43"/>
      </c>
      <c r="AP142" s="1221">
        <f t="shared" si="43"/>
      </c>
      <c r="AQ142" s="1221">
        <f>IF(R132&lt;&gt;0,"так","")</f>
      </c>
      <c r="AR142" s="1221">
        <f>IF(S132&lt;&gt;0,"так","")</f>
      </c>
      <c r="AS142" s="28"/>
      <c r="AT142" s="1221" t="b">
        <f t="shared" si="44"/>
        <v>1</v>
      </c>
      <c r="AU142" s="1221" t="b">
        <f t="shared" si="44"/>
        <v>1</v>
      </c>
      <c r="AV142" s="1221" t="b">
        <f t="shared" si="44"/>
        <v>1</v>
      </c>
      <c r="AW142" s="1221" t="b">
        <f t="shared" si="44"/>
        <v>1</v>
      </c>
      <c r="AX142" s="1221" t="b">
        <f t="shared" si="44"/>
        <v>1</v>
      </c>
      <c r="AY142" s="1221" t="b">
        <f t="shared" si="44"/>
        <v>1</v>
      </c>
    </row>
    <row r="143" spans="1:51" s="3069" customFormat="1" ht="16.5" thickBot="1">
      <c r="A143" s="1677"/>
      <c r="B143" s="185" t="s">
        <v>71</v>
      </c>
      <c r="C143" s="306" t="s">
        <v>242</v>
      </c>
      <c r="D143" s="424"/>
      <c r="E143" s="424"/>
      <c r="F143" s="2451"/>
      <c r="G143" s="2452">
        <v>2.5</v>
      </c>
      <c r="H143" s="2453">
        <f t="shared" si="42"/>
        <v>75</v>
      </c>
      <c r="I143" s="321">
        <v>32</v>
      </c>
      <c r="J143" s="869">
        <v>16</v>
      </c>
      <c r="K143" s="870">
        <v>8</v>
      </c>
      <c r="L143" s="870"/>
      <c r="M143" s="690">
        <f>H143-I143</f>
        <v>43</v>
      </c>
      <c r="N143" s="306"/>
      <c r="O143" s="691"/>
      <c r="P143" s="692"/>
      <c r="Q143" s="693"/>
      <c r="R143" s="433"/>
      <c r="S143" s="433">
        <v>3</v>
      </c>
      <c r="T143" s="3066"/>
      <c r="U143" s="3067"/>
      <c r="V143" s="3068"/>
      <c r="W143" s="3066"/>
      <c r="X143" s="3067"/>
      <c r="Y143" s="3068"/>
      <c r="AA143" s="3061"/>
      <c r="AM143" s="3048">
        <f t="shared" si="43"/>
      </c>
      <c r="AN143" s="3048">
        <f t="shared" si="43"/>
      </c>
      <c r="AO143" s="3048">
        <f t="shared" si="43"/>
      </c>
      <c r="AP143" s="3048">
        <f t="shared" si="43"/>
      </c>
      <c r="AQ143" s="3048" t="str">
        <f>IF(R133&lt;&gt;0,"так","")</f>
        <v>так</v>
      </c>
      <c r="AR143" s="3048">
        <f>IF(S133&lt;&gt;0,"так","")</f>
      </c>
      <c r="AS143" s="3065"/>
      <c r="AT143" s="3048" t="b">
        <f t="shared" si="44"/>
        <v>1</v>
      </c>
      <c r="AU143" s="3048" t="b">
        <f t="shared" si="44"/>
        <v>1</v>
      </c>
      <c r="AV143" s="3048" t="b">
        <f t="shared" si="44"/>
        <v>1</v>
      </c>
      <c r="AW143" s="3048" t="b">
        <f t="shared" si="44"/>
        <v>1</v>
      </c>
      <c r="AX143" s="3048" t="b">
        <f t="shared" si="44"/>
        <v>0</v>
      </c>
      <c r="AY143" s="3048" t="b">
        <f t="shared" si="44"/>
        <v>1</v>
      </c>
    </row>
    <row r="144" spans="1:51" s="1443" customFormat="1" ht="18" customHeight="1">
      <c r="A144" s="1769" t="s">
        <v>449</v>
      </c>
      <c r="B144" s="2652" t="s">
        <v>320</v>
      </c>
      <c r="C144" s="2291"/>
      <c r="D144" s="107"/>
      <c r="E144" s="107"/>
      <c r="F144" s="2459"/>
      <c r="G144" s="1759">
        <v>4</v>
      </c>
      <c r="H144" s="2426">
        <f t="shared" si="42"/>
        <v>120</v>
      </c>
      <c r="I144" s="2467"/>
      <c r="J144" s="115"/>
      <c r="K144" s="101"/>
      <c r="L144" s="101"/>
      <c r="M144" s="426"/>
      <c r="N144" s="312"/>
      <c r="O144" s="612"/>
      <c r="P144" s="692"/>
      <c r="Q144" s="693"/>
      <c r="R144" s="2431"/>
      <c r="S144" s="2431"/>
      <c r="T144" s="1476"/>
      <c r="U144" s="1476"/>
      <c r="V144" s="1476"/>
      <c r="W144" s="1476"/>
      <c r="X144" s="1476"/>
      <c r="Y144" s="1476"/>
      <c r="AA144" s="1443" t="s">
        <v>50</v>
      </c>
      <c r="AM144" s="1221">
        <f>IF(N65&lt;&gt;0,"так","")</f>
      </c>
      <c r="AN144" s="1221">
        <f>IF(O65&lt;&gt;0,"так","")</f>
      </c>
      <c r="AO144" s="1221">
        <f>IF(P65&lt;&gt;0,"так","")</f>
      </c>
      <c r="AP144" s="1221">
        <f>IF(Q65&lt;&gt;0,"так","")</f>
      </c>
      <c r="AQ144" s="1221">
        <f>IF(R137&lt;&gt;0,"так","")</f>
      </c>
      <c r="AR144" s="1221">
        <f>IF(S137&lt;&gt;0,"так","")</f>
      </c>
      <c r="AS144" s="28"/>
      <c r="AT144" s="1221" t="b">
        <f>ISBLANK(N65)</f>
        <v>1</v>
      </c>
      <c r="AU144" s="1221" t="b">
        <f>ISBLANK(O65)</f>
        <v>1</v>
      </c>
      <c r="AV144" s="1221" t="b">
        <f>ISBLANK(P65)</f>
        <v>1</v>
      </c>
      <c r="AW144" s="1221" t="b">
        <f>ISBLANK(Q65)</f>
        <v>1</v>
      </c>
      <c r="AX144" s="1221" t="b">
        <f>ISBLANK(R137)</f>
        <v>1</v>
      </c>
      <c r="AY144" s="1221" t="b">
        <f>ISBLANK(S137)</f>
        <v>1</v>
      </c>
    </row>
    <row r="145" spans="1:51" s="1443" customFormat="1" ht="18" customHeight="1">
      <c r="A145" s="2458"/>
      <c r="B145" s="1686" t="s">
        <v>328</v>
      </c>
      <c r="C145" s="2291"/>
      <c r="D145" s="107"/>
      <c r="E145" s="107"/>
      <c r="F145" s="2459"/>
      <c r="G145" s="2465">
        <v>1.5</v>
      </c>
      <c r="H145" s="2426">
        <f t="shared" si="42"/>
        <v>45</v>
      </c>
      <c r="I145" s="2468"/>
      <c r="J145" s="102"/>
      <c r="K145" s="101"/>
      <c r="L145" s="101"/>
      <c r="M145" s="426"/>
      <c r="N145" s="312"/>
      <c r="O145" s="612"/>
      <c r="P145" s="692"/>
      <c r="Q145" s="693"/>
      <c r="R145" s="2431"/>
      <c r="S145" s="2431"/>
      <c r="T145" s="1476"/>
      <c r="U145" s="1476"/>
      <c r="V145" s="1476"/>
      <c r="W145" s="1476"/>
      <c r="X145" s="1476"/>
      <c r="Y145" s="1476"/>
      <c r="AM145" s="1221"/>
      <c r="AN145" s="1221"/>
      <c r="AO145" s="1221"/>
      <c r="AP145" s="1221"/>
      <c r="AQ145" s="1221"/>
      <c r="AR145" s="1221"/>
      <c r="AS145" s="28"/>
      <c r="AT145" s="1221"/>
      <c r="AU145" s="1221"/>
      <c r="AV145" s="1221"/>
      <c r="AW145" s="1221"/>
      <c r="AX145" s="1221"/>
      <c r="AY145" s="1221"/>
    </row>
    <row r="146" spans="1:51" s="3061" customFormat="1" ht="18" customHeight="1">
      <c r="A146" s="2390"/>
      <c r="B146" s="1773" t="s">
        <v>71</v>
      </c>
      <c r="C146" s="306" t="s">
        <v>242</v>
      </c>
      <c r="D146" s="424"/>
      <c r="E146" s="424"/>
      <c r="F146" s="2464"/>
      <c r="G146" s="2466">
        <v>2.5</v>
      </c>
      <c r="H146" s="306">
        <f t="shared" si="42"/>
        <v>75</v>
      </c>
      <c r="I146" s="869">
        <f>J146+K146+L146</f>
        <v>24</v>
      </c>
      <c r="J146" s="869">
        <v>16</v>
      </c>
      <c r="K146" s="870">
        <v>8</v>
      </c>
      <c r="L146" s="870"/>
      <c r="M146" s="690">
        <f>H146-I146</f>
        <v>51</v>
      </c>
      <c r="N146" s="306"/>
      <c r="O146" s="691"/>
      <c r="P146" s="692"/>
      <c r="Q146" s="693"/>
      <c r="R146" s="433"/>
      <c r="S146" s="433">
        <v>3</v>
      </c>
      <c r="T146" s="3070"/>
      <c r="U146" s="3070"/>
      <c r="V146" s="3070"/>
      <c r="W146" s="3070"/>
      <c r="X146" s="3070"/>
      <c r="Y146" s="3070"/>
      <c r="AM146" s="3048"/>
      <c r="AN146" s="3048"/>
      <c r="AO146" s="3048"/>
      <c r="AP146" s="3048"/>
      <c r="AQ146" s="3048"/>
      <c r="AR146" s="3048"/>
      <c r="AS146" s="3047" t="s">
        <v>467</v>
      </c>
      <c r="AT146" s="3048"/>
      <c r="AU146" s="3048"/>
      <c r="AV146" s="3048"/>
      <c r="AW146" s="3048"/>
      <c r="AX146" s="3048"/>
      <c r="AY146" s="3048"/>
    </row>
    <row r="147" spans="1:51" s="1443" customFormat="1" ht="18" customHeight="1">
      <c r="A147" s="2953" t="s">
        <v>281</v>
      </c>
      <c r="B147" s="2959" t="s">
        <v>374</v>
      </c>
      <c r="C147" s="247"/>
      <c r="D147" s="2514"/>
      <c r="E147" s="2514"/>
      <c r="F147" s="2515"/>
      <c r="G147" s="2528"/>
      <c r="H147" s="247"/>
      <c r="I147" s="245"/>
      <c r="J147" s="245"/>
      <c r="K147" s="1867"/>
      <c r="L147" s="1867"/>
      <c r="M147" s="1885"/>
      <c r="N147" s="247"/>
      <c r="O147" s="247"/>
      <c r="P147" s="2516"/>
      <c r="Q147" s="2516"/>
      <c r="R147" s="433"/>
      <c r="S147" s="433"/>
      <c r="T147" s="1476"/>
      <c r="U147" s="1476"/>
      <c r="V147" s="1476"/>
      <c r="W147" s="1476"/>
      <c r="X147" s="1476"/>
      <c r="Y147" s="1476"/>
      <c r="AM147" s="1221"/>
      <c r="AN147" s="1221"/>
      <c r="AO147" s="1221"/>
      <c r="AP147" s="1221"/>
      <c r="AQ147" s="1221"/>
      <c r="AR147" s="1221"/>
      <c r="AS147" s="28"/>
      <c r="AT147" s="1214"/>
      <c r="AU147" s="1214"/>
      <c r="AV147" s="1214"/>
      <c r="AW147" s="1214"/>
      <c r="AX147" s="1214"/>
      <c r="AY147" s="1214"/>
    </row>
    <row r="148" spans="1:51" s="1443" customFormat="1" ht="18" customHeight="1">
      <c r="A148" s="1676" t="s">
        <v>450</v>
      </c>
      <c r="B148" s="1686" t="s">
        <v>413</v>
      </c>
      <c r="C148" s="307"/>
      <c r="D148" s="68"/>
      <c r="E148" s="68"/>
      <c r="F148" s="1776"/>
      <c r="G148" s="1780">
        <v>10.5</v>
      </c>
      <c r="H148" s="1786">
        <f aca="true" t="shared" si="45" ref="H148:H161">G148*30</f>
        <v>315</v>
      </c>
      <c r="I148" s="1704"/>
      <c r="J148" s="115"/>
      <c r="K148" s="116"/>
      <c r="L148" s="116"/>
      <c r="M148" s="317"/>
      <c r="N148" s="307"/>
      <c r="O148" s="1157"/>
      <c r="P148" s="365"/>
      <c r="Q148" s="371"/>
      <c r="R148" s="372"/>
      <c r="S148" s="372"/>
      <c r="T148" s="1476"/>
      <c r="U148" s="1476"/>
      <c r="V148" s="1476"/>
      <c r="W148" s="1476"/>
      <c r="X148" s="1476"/>
      <c r="Y148" s="1476"/>
      <c r="AM148" s="1221"/>
      <c r="AN148" s="1221"/>
      <c r="AO148" s="1221"/>
      <c r="AP148" s="1221"/>
      <c r="AQ148" s="1221"/>
      <c r="AR148" s="1221"/>
      <c r="AS148" s="28"/>
      <c r="AT148" s="1214"/>
      <c r="AU148" s="1214"/>
      <c r="AV148" s="1214"/>
      <c r="AW148" s="1214"/>
      <c r="AX148" s="1214"/>
      <c r="AY148" s="1214"/>
    </row>
    <row r="149" spans="1:51" s="1443" customFormat="1" ht="18" customHeight="1">
      <c r="A149" s="1676"/>
      <c r="B149" s="1686" t="s">
        <v>328</v>
      </c>
      <c r="C149" s="307"/>
      <c r="D149" s="68"/>
      <c r="E149" s="68"/>
      <c r="F149" s="1776"/>
      <c r="G149" s="1780">
        <v>4</v>
      </c>
      <c r="H149" s="1786">
        <f t="shared" si="45"/>
        <v>120</v>
      </c>
      <c r="I149" s="1704"/>
      <c r="J149" s="115"/>
      <c r="K149" s="116"/>
      <c r="L149" s="116"/>
      <c r="M149" s="317"/>
      <c r="N149" s="307"/>
      <c r="O149" s="1157"/>
      <c r="P149" s="365"/>
      <c r="Q149" s="371"/>
      <c r="R149" s="372"/>
      <c r="S149" s="372"/>
      <c r="T149" s="1476"/>
      <c r="U149" s="1476"/>
      <c r="V149" s="1476"/>
      <c r="W149" s="1476"/>
      <c r="X149" s="1476"/>
      <c r="Y149" s="1476"/>
      <c r="AM149" s="1221"/>
      <c r="AN149" s="1221"/>
      <c r="AO149" s="1221"/>
      <c r="AP149" s="1221"/>
      <c r="AQ149" s="1221"/>
      <c r="AR149" s="1221"/>
      <c r="AS149" s="28"/>
      <c r="AT149" s="1214"/>
      <c r="AU149" s="1214"/>
      <c r="AV149" s="1214"/>
      <c r="AW149" s="1214"/>
      <c r="AX149" s="1214"/>
      <c r="AY149" s="1214"/>
    </row>
    <row r="150" spans="1:51" s="1443" customFormat="1" ht="18" customHeight="1">
      <c r="A150" s="1676"/>
      <c r="B150" s="1773" t="s">
        <v>71</v>
      </c>
      <c r="C150" s="307"/>
      <c r="D150" s="68"/>
      <c r="E150" s="68"/>
      <c r="F150" s="1776"/>
      <c r="G150" s="1781">
        <v>6.5</v>
      </c>
      <c r="H150" s="1787">
        <f t="shared" si="45"/>
        <v>195</v>
      </c>
      <c r="I150" s="1705">
        <v>77</v>
      </c>
      <c r="J150" s="109">
        <v>30</v>
      </c>
      <c r="K150" s="110">
        <v>30</v>
      </c>
      <c r="L150" s="110">
        <v>17</v>
      </c>
      <c r="M150" s="316">
        <f>H150-I150</f>
        <v>118</v>
      </c>
      <c r="N150" s="307"/>
      <c r="O150" s="300"/>
      <c r="P150" s="365"/>
      <c r="Q150" s="371"/>
      <c r="R150" s="372"/>
      <c r="S150" s="372"/>
      <c r="T150" s="1476"/>
      <c r="U150" s="1476"/>
      <c r="V150" s="1476"/>
      <c r="W150" s="1476"/>
      <c r="X150" s="1476"/>
      <c r="Y150" s="1476"/>
      <c r="AM150" s="1221"/>
      <c r="AN150" s="1221"/>
      <c r="AO150" s="1221"/>
      <c r="AP150" s="1221"/>
      <c r="AQ150" s="1221"/>
      <c r="AR150" s="1221"/>
      <c r="AS150" s="28"/>
      <c r="AT150" s="1214"/>
      <c r="AU150" s="1214"/>
      <c r="AV150" s="1214"/>
      <c r="AW150" s="1214"/>
      <c r="AX150" s="1214"/>
      <c r="AY150" s="1214"/>
    </row>
    <row r="151" spans="1:51" s="2991" customFormat="1" ht="18" customHeight="1">
      <c r="A151" s="1676"/>
      <c r="B151" s="1686" t="s">
        <v>71</v>
      </c>
      <c r="C151" s="307">
        <v>3</v>
      </c>
      <c r="D151" s="68"/>
      <c r="E151" s="68"/>
      <c r="F151" s="1776"/>
      <c r="G151" s="1780">
        <v>5</v>
      </c>
      <c r="H151" s="1786">
        <f t="shared" si="45"/>
        <v>150</v>
      </c>
      <c r="I151" s="1704">
        <v>60</v>
      </c>
      <c r="J151" s="115">
        <v>30</v>
      </c>
      <c r="K151" s="116">
        <v>30</v>
      </c>
      <c r="L151" s="116"/>
      <c r="M151" s="317">
        <f>H151-I151</f>
        <v>90</v>
      </c>
      <c r="N151" s="307"/>
      <c r="O151" s="300"/>
      <c r="P151" s="365"/>
      <c r="Q151" s="402">
        <v>4</v>
      </c>
      <c r="R151" s="372"/>
      <c r="S151" s="372"/>
      <c r="T151" s="2994"/>
      <c r="U151" s="2994"/>
      <c r="V151" s="2994"/>
      <c r="W151" s="2994"/>
      <c r="X151" s="2994"/>
      <c r="Y151" s="2994"/>
      <c r="AM151" s="2978"/>
      <c r="AN151" s="2978"/>
      <c r="AO151" s="2978"/>
      <c r="AP151" s="2978"/>
      <c r="AQ151" s="2978"/>
      <c r="AR151" s="2978"/>
      <c r="AS151" s="2992"/>
      <c r="AT151" s="2978"/>
      <c r="AU151" s="2978"/>
      <c r="AV151" s="2978"/>
      <c r="AW151" s="2978"/>
      <c r="AX151" s="2978"/>
      <c r="AY151" s="2978"/>
    </row>
    <row r="152" spans="1:51" s="1443" customFormat="1" ht="18" customHeight="1">
      <c r="A152" s="1676"/>
      <c r="B152" s="1686" t="s">
        <v>459</v>
      </c>
      <c r="C152" s="307"/>
      <c r="D152" s="68"/>
      <c r="E152" s="68"/>
      <c r="F152" s="1776"/>
      <c r="G152" s="1781">
        <v>1.5</v>
      </c>
      <c r="H152" s="1786">
        <f t="shared" si="45"/>
        <v>45</v>
      </c>
      <c r="I152" s="1704">
        <v>17</v>
      </c>
      <c r="J152" s="115"/>
      <c r="K152" s="116"/>
      <c r="L152" s="116">
        <v>17</v>
      </c>
      <c r="M152" s="317">
        <f>H152-I152</f>
        <v>28</v>
      </c>
      <c r="N152" s="307"/>
      <c r="O152" s="300"/>
      <c r="P152" s="365"/>
      <c r="Q152" s="371"/>
      <c r="R152" s="372"/>
      <c r="S152" s="372"/>
      <c r="T152" s="1476"/>
      <c r="U152" s="1476"/>
      <c r="V152" s="1476"/>
      <c r="W152" s="1476"/>
      <c r="X152" s="1476"/>
      <c r="Y152" s="1476"/>
      <c r="AM152" s="1221"/>
      <c r="AN152" s="1221"/>
      <c r="AO152" s="1221"/>
      <c r="AP152" s="1221"/>
      <c r="AQ152" s="1221"/>
      <c r="AR152" s="1221"/>
      <c r="AS152" s="28"/>
      <c r="AT152" s="1214"/>
      <c r="AU152" s="1214"/>
      <c r="AV152" s="1214"/>
      <c r="AW152" s="1214"/>
      <c r="AX152" s="1214"/>
      <c r="AY152" s="1214"/>
    </row>
    <row r="153" spans="1:51" s="3007" customFormat="1" ht="18" customHeight="1">
      <c r="A153" s="1676"/>
      <c r="B153" s="1686" t="s">
        <v>459</v>
      </c>
      <c r="C153" s="307"/>
      <c r="D153" s="68"/>
      <c r="E153" s="68"/>
      <c r="F153" s="1776"/>
      <c r="G153" s="1780">
        <v>1</v>
      </c>
      <c r="H153" s="1786">
        <f t="shared" si="45"/>
        <v>30</v>
      </c>
      <c r="I153" s="1704">
        <v>10</v>
      </c>
      <c r="J153" s="115"/>
      <c r="K153" s="116"/>
      <c r="L153" s="116">
        <v>10</v>
      </c>
      <c r="M153" s="317">
        <f>H153-I153</f>
        <v>20</v>
      </c>
      <c r="N153" s="307"/>
      <c r="O153" s="300"/>
      <c r="P153" s="365"/>
      <c r="Q153" s="371"/>
      <c r="R153" s="373">
        <v>1</v>
      </c>
      <c r="S153" s="372"/>
      <c r="T153" s="3039"/>
      <c r="U153" s="3039"/>
      <c r="V153" s="3039"/>
      <c r="W153" s="3039"/>
      <c r="X153" s="3039"/>
      <c r="Y153" s="3039"/>
      <c r="AA153" s="3040"/>
      <c r="AM153" s="3008" t="e">
        <f>IF(#REF!&lt;&gt;0,"так","")</f>
        <v>#REF!</v>
      </c>
      <c r="AN153" s="3008" t="e">
        <f>IF(#REF!&lt;&gt;0,"так","")</f>
        <v>#REF!</v>
      </c>
      <c r="AO153" s="3008" t="e">
        <f>IF(#REF!&lt;&gt;0,"так","")</f>
        <v>#REF!</v>
      </c>
      <c r="AP153" s="3008" t="e">
        <f>IF(#REF!&lt;&gt;0,"так","")</f>
        <v>#REF!</v>
      </c>
      <c r="AQ153" s="3008" t="e">
        <f>IF(#REF!&lt;&gt;0,"так","")</f>
        <v>#REF!</v>
      </c>
      <c r="AR153" s="3008" t="e">
        <f>IF(#REF!&lt;&gt;0,"так","")</f>
        <v>#REF!</v>
      </c>
      <c r="AS153" s="3009"/>
      <c r="AT153" s="3008" t="b">
        <f>ISBLANK(#REF!)</f>
        <v>0</v>
      </c>
      <c r="AU153" s="3008" t="b">
        <f>ISBLANK(#REF!)</f>
        <v>0</v>
      </c>
      <c r="AV153" s="3008" t="b">
        <f>ISBLANK(#REF!)</f>
        <v>0</v>
      </c>
      <c r="AW153" s="3008" t="b">
        <f>ISBLANK(#REF!)</f>
        <v>0</v>
      </c>
      <c r="AX153" s="3008" t="b">
        <f>ISBLANK(#REF!)</f>
        <v>0</v>
      </c>
      <c r="AY153" s="3008" t="b">
        <f>ISBLANK(#REF!)</f>
        <v>0</v>
      </c>
    </row>
    <row r="154" spans="1:51" s="3061" customFormat="1" ht="18" customHeight="1">
      <c r="A154" s="1676"/>
      <c r="B154" s="1869" t="s">
        <v>459</v>
      </c>
      <c r="C154" s="826"/>
      <c r="D154" s="642"/>
      <c r="E154" s="642" t="s">
        <v>242</v>
      </c>
      <c r="F154" s="1777"/>
      <c r="G154" s="1878">
        <v>0.5</v>
      </c>
      <c r="H154" s="1879">
        <f t="shared" si="45"/>
        <v>15</v>
      </c>
      <c r="I154" s="1706">
        <v>8</v>
      </c>
      <c r="J154" s="673"/>
      <c r="K154" s="674"/>
      <c r="L154" s="674">
        <v>8</v>
      </c>
      <c r="M154" s="318">
        <f>H154-I154</f>
        <v>7</v>
      </c>
      <c r="N154" s="826"/>
      <c r="O154" s="1803"/>
      <c r="P154" s="1804"/>
      <c r="Q154" s="1767"/>
      <c r="R154" s="698"/>
      <c r="S154" s="1474">
        <v>1</v>
      </c>
      <c r="T154" s="3070"/>
      <c r="U154" s="3070"/>
      <c r="V154" s="3070"/>
      <c r="W154" s="3070"/>
      <c r="X154" s="3070"/>
      <c r="Y154" s="3070"/>
      <c r="AA154" s="3071"/>
      <c r="AM154" s="3048"/>
      <c r="AN154" s="3048"/>
      <c r="AO154" s="3048"/>
      <c r="AP154" s="3048"/>
      <c r="AQ154" s="3048"/>
      <c r="AR154" s="3048"/>
      <c r="AS154" s="3047"/>
      <c r="AT154" s="3048"/>
      <c r="AU154" s="3048"/>
      <c r="AV154" s="3048"/>
      <c r="AW154" s="3048"/>
      <c r="AX154" s="3048"/>
      <c r="AY154" s="3048"/>
    </row>
    <row r="155" spans="1:51" s="1443" customFormat="1" ht="15.75">
      <c r="A155" s="2642" t="s">
        <v>451</v>
      </c>
      <c r="B155" s="2640" t="s">
        <v>211</v>
      </c>
      <c r="C155" s="307"/>
      <c r="D155" s="68"/>
      <c r="E155" s="68"/>
      <c r="F155" s="139"/>
      <c r="G155" s="1820">
        <v>10.5</v>
      </c>
      <c r="H155" s="307">
        <f t="shared" si="45"/>
        <v>315</v>
      </c>
      <c r="I155" s="115"/>
      <c r="J155" s="115"/>
      <c r="K155" s="116"/>
      <c r="L155" s="116"/>
      <c r="M155" s="317"/>
      <c r="N155" s="307"/>
      <c r="O155" s="1157"/>
      <c r="P155" s="365"/>
      <c r="Q155" s="371"/>
      <c r="R155" s="372"/>
      <c r="S155" s="372"/>
      <c r="AA155" s="1477">
        <f>G149</f>
        <v>4</v>
      </c>
      <c r="AM155" s="1221">
        <f aca="true" t="shared" si="46" ref="AM155:AO161">IF(N148&lt;&gt;0,"так","")</f>
      </c>
      <c r="AN155" s="1221">
        <f t="shared" si="46"/>
      </c>
      <c r="AO155" s="1221">
        <f t="shared" si="46"/>
      </c>
      <c r="AP155" s="1221" t="s">
        <v>257</v>
      </c>
      <c r="AQ155" s="1221">
        <f aca="true" t="shared" si="47" ref="AQ155:AR161">IF(R148&lt;&gt;0,"так","")</f>
      </c>
      <c r="AR155" s="1221">
        <f t="shared" si="47"/>
      </c>
      <c r="AS155" s="28"/>
      <c r="AT155" s="1214" t="b">
        <f aca="true" t="shared" si="48" ref="AT155:AY161">ISBLANK(N148)</f>
        <v>1</v>
      </c>
      <c r="AU155" s="1214" t="b">
        <f t="shared" si="48"/>
        <v>1</v>
      </c>
      <c r="AV155" s="1214" t="b">
        <f t="shared" si="48"/>
        <v>1</v>
      </c>
      <c r="AW155" s="1214" t="b">
        <f t="shared" si="48"/>
        <v>1</v>
      </c>
      <c r="AX155" s="1214" t="b">
        <f t="shared" si="48"/>
        <v>1</v>
      </c>
      <c r="AY155" s="1214" t="b">
        <f t="shared" si="48"/>
        <v>1</v>
      </c>
    </row>
    <row r="156" spans="1:51" s="1443" customFormat="1" ht="15.75">
      <c r="A156" s="2642"/>
      <c r="B156" s="2640" t="s">
        <v>328</v>
      </c>
      <c r="C156" s="307"/>
      <c r="D156" s="68"/>
      <c r="E156" s="68"/>
      <c r="F156" s="139"/>
      <c r="G156" s="1820">
        <v>4</v>
      </c>
      <c r="H156" s="307">
        <f t="shared" si="45"/>
        <v>120</v>
      </c>
      <c r="I156" s="115"/>
      <c r="J156" s="115"/>
      <c r="K156" s="116"/>
      <c r="L156" s="116"/>
      <c r="M156" s="317"/>
      <c r="N156" s="307"/>
      <c r="O156" s="1157"/>
      <c r="P156" s="365"/>
      <c r="Q156" s="371"/>
      <c r="R156" s="372"/>
      <c r="S156" s="372"/>
      <c r="AA156" s="1477">
        <f>G141+G150+G163+G138+G139</f>
        <v>21.5</v>
      </c>
      <c r="AM156" s="1221">
        <f t="shared" si="46"/>
      </c>
      <c r="AN156" s="1221">
        <f t="shared" si="46"/>
      </c>
      <c r="AO156" s="1221">
        <f t="shared" si="46"/>
      </c>
      <c r="AP156" s="1221">
        <f aca="true" t="shared" si="49" ref="AP156:AP161">IF(Q149&lt;&gt;0,"так","")</f>
      </c>
      <c r="AQ156" s="1221">
        <f t="shared" si="47"/>
      </c>
      <c r="AR156" s="1221">
        <f t="shared" si="47"/>
      </c>
      <c r="AS156" s="28"/>
      <c r="AT156" s="1214" t="b">
        <f t="shared" si="48"/>
        <v>1</v>
      </c>
      <c r="AU156" s="1214" t="b">
        <f t="shared" si="48"/>
        <v>1</v>
      </c>
      <c r="AV156" s="1214" t="b">
        <f t="shared" si="48"/>
        <v>1</v>
      </c>
      <c r="AW156" s="1214" t="b">
        <f t="shared" si="48"/>
        <v>1</v>
      </c>
      <c r="AX156" s="1214" t="b">
        <f t="shared" si="48"/>
        <v>1</v>
      </c>
      <c r="AY156" s="1214" t="b">
        <f t="shared" si="48"/>
        <v>1</v>
      </c>
    </row>
    <row r="157" spans="1:51" s="1443" customFormat="1" ht="15.75">
      <c r="A157" s="2642"/>
      <c r="B157" s="1800" t="s">
        <v>71</v>
      </c>
      <c r="C157" s="307"/>
      <c r="D157" s="68"/>
      <c r="E157" s="68"/>
      <c r="F157" s="139"/>
      <c r="G157" s="616">
        <v>6.5</v>
      </c>
      <c r="H157" s="281">
        <f t="shared" si="45"/>
        <v>195</v>
      </c>
      <c r="I157" s="109">
        <v>77</v>
      </c>
      <c r="J157" s="109">
        <v>30</v>
      </c>
      <c r="K157" s="110">
        <v>30</v>
      </c>
      <c r="L157" s="110">
        <v>17</v>
      </c>
      <c r="M157" s="316">
        <f>H157-I157</f>
        <v>118</v>
      </c>
      <c r="N157" s="307"/>
      <c r="O157" s="300"/>
      <c r="P157" s="365"/>
      <c r="Q157" s="371"/>
      <c r="R157" s="372"/>
      <c r="S157" s="372"/>
      <c r="AA157" s="1477"/>
      <c r="AM157" s="1221">
        <f t="shared" si="46"/>
      </c>
      <c r="AN157" s="1221">
        <f t="shared" si="46"/>
      </c>
      <c r="AO157" s="1221">
        <f t="shared" si="46"/>
      </c>
      <c r="AP157" s="1221">
        <f t="shared" si="49"/>
      </c>
      <c r="AQ157" s="1221">
        <f t="shared" si="47"/>
      </c>
      <c r="AR157" s="1221">
        <f t="shared" si="47"/>
      </c>
      <c r="AS157" s="28"/>
      <c r="AT157" s="1214" t="b">
        <f t="shared" si="48"/>
        <v>1</v>
      </c>
      <c r="AU157" s="1214" t="b">
        <f t="shared" si="48"/>
        <v>1</v>
      </c>
      <c r="AV157" s="1214" t="b">
        <f t="shared" si="48"/>
        <v>1</v>
      </c>
      <c r="AW157" s="1214" t="b">
        <f t="shared" si="48"/>
        <v>1</v>
      </c>
      <c r="AX157" s="1214" t="b">
        <f t="shared" si="48"/>
        <v>1</v>
      </c>
      <c r="AY157" s="1214" t="b">
        <f t="shared" si="48"/>
        <v>1</v>
      </c>
    </row>
    <row r="158" spans="1:51" s="2991" customFormat="1" ht="15.75">
      <c r="A158" s="2642"/>
      <c r="B158" s="2640" t="s">
        <v>71</v>
      </c>
      <c r="C158" s="307">
        <v>3</v>
      </c>
      <c r="D158" s="68"/>
      <c r="E158" s="68"/>
      <c r="F158" s="139"/>
      <c r="G158" s="1820">
        <v>5</v>
      </c>
      <c r="H158" s="307">
        <f t="shared" si="45"/>
        <v>150</v>
      </c>
      <c r="I158" s="115">
        <v>60</v>
      </c>
      <c r="J158" s="115">
        <v>30</v>
      </c>
      <c r="K158" s="116">
        <v>30</v>
      </c>
      <c r="L158" s="116"/>
      <c r="M158" s="317">
        <f>H158-I158</f>
        <v>90</v>
      </c>
      <c r="N158" s="307"/>
      <c r="O158" s="300"/>
      <c r="P158" s="365"/>
      <c r="Q158" s="402">
        <v>4</v>
      </c>
      <c r="R158" s="372"/>
      <c r="S158" s="372"/>
      <c r="AA158" s="2995"/>
      <c r="AM158" s="2978">
        <f t="shared" si="46"/>
      </c>
      <c r="AN158" s="2978">
        <f t="shared" si="46"/>
      </c>
      <c r="AO158" s="2978">
        <f t="shared" si="46"/>
      </c>
      <c r="AP158" s="2978" t="str">
        <f t="shared" si="49"/>
        <v>так</v>
      </c>
      <c r="AQ158" s="2978">
        <f t="shared" si="47"/>
      </c>
      <c r="AR158" s="2978">
        <f t="shared" si="47"/>
      </c>
      <c r="AS158" s="2992"/>
      <c r="AT158" s="2978" t="b">
        <f t="shared" si="48"/>
        <v>1</v>
      </c>
      <c r="AU158" s="2978" t="b">
        <f t="shared" si="48"/>
        <v>1</v>
      </c>
      <c r="AV158" s="2978" t="b">
        <f t="shared" si="48"/>
        <v>1</v>
      </c>
      <c r="AW158" s="2978" t="b">
        <f t="shared" si="48"/>
        <v>0</v>
      </c>
      <c r="AX158" s="2978" t="b">
        <f t="shared" si="48"/>
        <v>1</v>
      </c>
      <c r="AY158" s="2978" t="b">
        <f t="shared" si="48"/>
        <v>1</v>
      </c>
    </row>
    <row r="159" spans="1:51" s="1443" customFormat="1" ht="15.75">
      <c r="A159" s="2642"/>
      <c r="B159" s="2640" t="s">
        <v>212</v>
      </c>
      <c r="C159" s="307"/>
      <c r="D159" s="68"/>
      <c r="E159" s="68"/>
      <c r="F159" s="139"/>
      <c r="G159" s="616">
        <v>1.5</v>
      </c>
      <c r="H159" s="307">
        <f t="shared" si="45"/>
        <v>45</v>
      </c>
      <c r="I159" s="115">
        <v>17</v>
      </c>
      <c r="J159" s="115"/>
      <c r="K159" s="116"/>
      <c r="L159" s="116">
        <v>17</v>
      </c>
      <c r="M159" s="317">
        <f>H159-I159</f>
        <v>28</v>
      </c>
      <c r="N159" s="307"/>
      <c r="O159" s="300"/>
      <c r="P159" s="365"/>
      <c r="Q159" s="371"/>
      <c r="R159" s="372"/>
      <c r="S159" s="372"/>
      <c r="AA159" s="1477"/>
      <c r="AM159" s="1221">
        <f t="shared" si="46"/>
      </c>
      <c r="AN159" s="1221">
        <f t="shared" si="46"/>
      </c>
      <c r="AO159" s="1221">
        <f t="shared" si="46"/>
      </c>
      <c r="AP159" s="1221">
        <f t="shared" si="49"/>
      </c>
      <c r="AQ159" s="1221">
        <f t="shared" si="47"/>
      </c>
      <c r="AR159" s="1221">
        <f t="shared" si="47"/>
      </c>
      <c r="AS159" s="28"/>
      <c r="AT159" s="1214" t="b">
        <f t="shared" si="48"/>
        <v>1</v>
      </c>
      <c r="AU159" s="1214" t="b">
        <f t="shared" si="48"/>
        <v>1</v>
      </c>
      <c r="AV159" s="1214" t="b">
        <f t="shared" si="48"/>
        <v>1</v>
      </c>
      <c r="AW159" s="1214" t="b">
        <f t="shared" si="48"/>
        <v>1</v>
      </c>
      <c r="AX159" s="1214" t="b">
        <f t="shared" si="48"/>
        <v>1</v>
      </c>
      <c r="AY159" s="1214" t="b">
        <f t="shared" si="48"/>
        <v>1</v>
      </c>
    </row>
    <row r="160" spans="1:51" s="3007" customFormat="1" ht="15.75">
      <c r="A160" s="2642"/>
      <c r="B160" s="2640" t="s">
        <v>212</v>
      </c>
      <c r="C160" s="307"/>
      <c r="D160" s="68"/>
      <c r="E160" s="68"/>
      <c r="F160" s="139"/>
      <c r="G160" s="1820">
        <v>1</v>
      </c>
      <c r="H160" s="307">
        <f t="shared" si="45"/>
        <v>30</v>
      </c>
      <c r="I160" s="115">
        <v>10</v>
      </c>
      <c r="J160" s="115"/>
      <c r="K160" s="116"/>
      <c r="L160" s="116">
        <v>10</v>
      </c>
      <c r="M160" s="317">
        <f>H160-I160</f>
        <v>20</v>
      </c>
      <c r="N160" s="307"/>
      <c r="O160" s="300"/>
      <c r="P160" s="365"/>
      <c r="Q160" s="371"/>
      <c r="R160" s="373">
        <v>1</v>
      </c>
      <c r="S160" s="372"/>
      <c r="AA160" s="3040"/>
      <c r="AM160" s="3008">
        <f t="shared" si="46"/>
      </c>
      <c r="AN160" s="3008">
        <f t="shared" si="46"/>
      </c>
      <c r="AO160" s="3008">
        <f t="shared" si="46"/>
      </c>
      <c r="AP160" s="3008">
        <f t="shared" si="49"/>
      </c>
      <c r="AQ160" s="3008" t="str">
        <f t="shared" si="47"/>
        <v>так</v>
      </c>
      <c r="AR160" s="3008">
        <f t="shared" si="47"/>
      </c>
      <c r="AS160" s="3009"/>
      <c r="AT160" s="3008" t="b">
        <f t="shared" si="48"/>
        <v>1</v>
      </c>
      <c r="AU160" s="3008" t="b">
        <f t="shared" si="48"/>
        <v>1</v>
      </c>
      <c r="AV160" s="3008" t="b">
        <f t="shared" si="48"/>
        <v>1</v>
      </c>
      <c r="AW160" s="3008" t="b">
        <f t="shared" si="48"/>
        <v>1</v>
      </c>
      <c r="AX160" s="3008" t="b">
        <f t="shared" si="48"/>
        <v>0</v>
      </c>
      <c r="AY160" s="3008" t="b">
        <f t="shared" si="48"/>
        <v>1</v>
      </c>
    </row>
    <row r="161" spans="1:51" s="3061" customFormat="1" ht="16.5" thickBot="1">
      <c r="A161" s="3087"/>
      <c r="B161" s="3075" t="s">
        <v>212</v>
      </c>
      <c r="C161" s="826"/>
      <c r="D161" s="642"/>
      <c r="E161" s="642" t="s">
        <v>242</v>
      </c>
      <c r="F161" s="451"/>
      <c r="G161" s="1821">
        <v>0.5</v>
      </c>
      <c r="H161" s="826">
        <f t="shared" si="45"/>
        <v>15</v>
      </c>
      <c r="I161" s="673">
        <v>8</v>
      </c>
      <c r="J161" s="673"/>
      <c r="K161" s="674"/>
      <c r="L161" s="674">
        <v>8</v>
      </c>
      <c r="M161" s="318">
        <f>H161-I161</f>
        <v>7</v>
      </c>
      <c r="N161" s="826"/>
      <c r="O161" s="1803"/>
      <c r="P161" s="1804"/>
      <c r="Q161" s="1767"/>
      <c r="R161" s="698"/>
      <c r="S161" s="1474">
        <v>1</v>
      </c>
      <c r="AA161" s="3071"/>
      <c r="AM161" s="3048">
        <f t="shared" si="46"/>
      </c>
      <c r="AN161" s="3048">
        <f t="shared" si="46"/>
      </c>
      <c r="AO161" s="3048">
        <f t="shared" si="46"/>
      </c>
      <c r="AP161" s="3048">
        <f t="shared" si="49"/>
      </c>
      <c r="AQ161" s="3048">
        <f t="shared" si="47"/>
      </c>
      <c r="AR161" s="3048" t="str">
        <f t="shared" si="47"/>
        <v>так</v>
      </c>
      <c r="AS161" s="3047"/>
      <c r="AT161" s="3048" t="b">
        <f t="shared" si="48"/>
        <v>1</v>
      </c>
      <c r="AU161" s="3048" t="b">
        <f t="shared" si="48"/>
        <v>1</v>
      </c>
      <c r="AV161" s="3048" t="b">
        <f t="shared" si="48"/>
        <v>1</v>
      </c>
      <c r="AW161" s="3048" t="b">
        <f t="shared" si="48"/>
        <v>1</v>
      </c>
      <c r="AX161" s="3048" t="b">
        <f t="shared" si="48"/>
        <v>1</v>
      </c>
      <c r="AY161" s="3048" t="b">
        <f t="shared" si="48"/>
        <v>0</v>
      </c>
    </row>
    <row r="162" spans="1:51" s="906" customFormat="1" ht="18.75">
      <c r="A162" s="2962" t="s">
        <v>282</v>
      </c>
      <c r="B162" s="2958" t="s">
        <v>375</v>
      </c>
      <c r="C162" s="26"/>
      <c r="D162" s="27"/>
      <c r="E162" s="27"/>
      <c r="F162" s="26"/>
      <c r="G162" s="26"/>
      <c r="H162" s="26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1055"/>
      <c r="U162" s="1055"/>
      <c r="V162" s="1055"/>
      <c r="W162" s="1055"/>
      <c r="X162" s="1055"/>
      <c r="Y162" s="1055"/>
      <c r="AA162" s="1114"/>
      <c r="AM162" s="1214" t="e">
        <f>IF(#REF!&lt;&gt;0,"так","")</f>
        <v>#REF!</v>
      </c>
      <c r="AN162" s="1214" t="e">
        <f>IF(#REF!&lt;&gt;0,"так","")</f>
        <v>#REF!</v>
      </c>
      <c r="AO162" s="1214" t="e">
        <f>IF(#REF!&lt;&gt;0,"так","")</f>
        <v>#REF!</v>
      </c>
      <c r="AP162" s="1214"/>
      <c r="AQ162" s="1214"/>
      <c r="AR162" s="1214"/>
      <c r="AT162" s="1214"/>
      <c r="AU162" s="1214"/>
      <c r="AV162" s="1214"/>
      <c r="AW162" s="1214"/>
      <c r="AX162" s="1214"/>
      <c r="AY162" s="1214"/>
    </row>
    <row r="163" spans="1:51" s="2992" customFormat="1" ht="31.5">
      <c r="A163" s="1676" t="s">
        <v>452</v>
      </c>
      <c r="B163" s="2641" t="s">
        <v>206</v>
      </c>
      <c r="C163" s="2353"/>
      <c r="D163" s="1873">
        <v>3</v>
      </c>
      <c r="E163" s="1873"/>
      <c r="F163" s="1880"/>
      <c r="G163" s="3088">
        <v>4</v>
      </c>
      <c r="H163" s="2261">
        <f>G163*30</f>
        <v>120</v>
      </c>
      <c r="I163" s="872">
        <v>30</v>
      </c>
      <c r="J163" s="872">
        <v>15</v>
      </c>
      <c r="K163" s="873">
        <v>15</v>
      </c>
      <c r="L163" s="873"/>
      <c r="M163" s="3089">
        <f>H163-I163</f>
        <v>90</v>
      </c>
      <c r="N163" s="2261"/>
      <c r="O163" s="838"/>
      <c r="P163" s="3090"/>
      <c r="Q163" s="3091">
        <v>2</v>
      </c>
      <c r="R163" s="1881"/>
      <c r="S163" s="1881"/>
      <c r="T163" s="2996"/>
      <c r="U163" s="2996"/>
      <c r="V163" s="2996"/>
      <c r="W163" s="2996"/>
      <c r="X163" s="2996"/>
      <c r="Y163" s="2996"/>
      <c r="AA163" s="2997"/>
      <c r="AM163" s="2978" t="e">
        <f>IF(#REF!&lt;&gt;0,"так","")</f>
        <v>#REF!</v>
      </c>
      <c r="AN163" s="2978" t="e">
        <f>IF(#REF!&lt;&gt;0,"так","")</f>
        <v>#REF!</v>
      </c>
      <c r="AO163" s="2978" t="e">
        <f>IF(#REF!&lt;&gt;0,"так","")</f>
        <v>#REF!</v>
      </c>
      <c r="AP163" s="2978"/>
      <c r="AQ163" s="2978"/>
      <c r="AR163" s="2978"/>
      <c r="AT163" s="2978"/>
      <c r="AU163" s="2978"/>
      <c r="AV163" s="2978"/>
      <c r="AW163" s="2978"/>
      <c r="AX163" s="2978"/>
      <c r="AY163" s="2978"/>
    </row>
    <row r="164" spans="1:51" s="2992" customFormat="1" ht="31.5">
      <c r="A164" s="1676" t="s">
        <v>453</v>
      </c>
      <c r="B164" s="2640" t="s">
        <v>209</v>
      </c>
      <c r="C164" s="307"/>
      <c r="D164" s="76">
        <v>3</v>
      </c>
      <c r="E164" s="76"/>
      <c r="F164" s="139"/>
      <c r="G164" s="616">
        <v>4</v>
      </c>
      <c r="H164" s="281">
        <f>G164*30</f>
        <v>120</v>
      </c>
      <c r="I164" s="109">
        <v>30</v>
      </c>
      <c r="J164" s="109">
        <v>15</v>
      </c>
      <c r="K164" s="110">
        <v>15</v>
      </c>
      <c r="L164" s="110"/>
      <c r="M164" s="316">
        <f>H164-I164</f>
        <v>90</v>
      </c>
      <c r="N164" s="281"/>
      <c r="O164" s="300"/>
      <c r="P164" s="365"/>
      <c r="Q164" s="402">
        <v>2</v>
      </c>
      <c r="R164" s="372"/>
      <c r="S164" s="372"/>
      <c r="T164" s="2996"/>
      <c r="U164" s="2996"/>
      <c r="V164" s="2996"/>
      <c r="W164" s="2996"/>
      <c r="X164" s="2996"/>
      <c r="Y164" s="2996"/>
      <c r="AA164" s="2997" t="e">
        <f>G146+#REF!+G164+G167+G155</f>
        <v>#REF!</v>
      </c>
      <c r="AI164" s="2992" t="s">
        <v>249</v>
      </c>
      <c r="AM164" s="2978" t="e">
        <f>IF(#REF!&lt;&gt;0,"так","")</f>
        <v>#REF!</v>
      </c>
      <c r="AN164" s="2978" t="e">
        <f>IF(#REF!&lt;&gt;0,"так","")</f>
        <v>#REF!</v>
      </c>
      <c r="AO164" s="2978" t="e">
        <f>IF(#REF!&lt;&gt;0,"так","")</f>
        <v>#REF!</v>
      </c>
      <c r="AP164" s="2978"/>
      <c r="AQ164" s="2978"/>
      <c r="AR164" s="2978"/>
      <c r="AT164" s="2978"/>
      <c r="AU164" s="2978"/>
      <c r="AV164" s="2978"/>
      <c r="AW164" s="2978"/>
      <c r="AX164" s="2978"/>
      <c r="AY164" s="2978"/>
    </row>
    <row r="165" spans="1:51" s="906" customFormat="1" ht="18.75">
      <c r="A165" s="2962" t="s">
        <v>283</v>
      </c>
      <c r="B165" s="2958" t="s">
        <v>376</v>
      </c>
      <c r="C165" s="26"/>
      <c r="D165" s="27"/>
      <c r="E165" s="27"/>
      <c r="F165" s="26"/>
      <c r="G165" s="26"/>
      <c r="H165" s="26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AA165" s="1114">
        <f>G156</f>
        <v>4</v>
      </c>
      <c r="AM165" s="1214">
        <f>IF(N164&lt;&gt;0,"так","")</f>
      </c>
      <c r="AN165" s="1214">
        <f>IF(O164&lt;&gt;0,"так","")</f>
      </c>
      <c r="AO165" s="1214">
        <f>IF(P164&lt;&gt;0,"так","")</f>
      </c>
      <c r="AP165" s="1214"/>
      <c r="AQ165" s="1214"/>
      <c r="AR165" s="1214"/>
      <c r="AT165" s="1214"/>
      <c r="AU165" s="1214"/>
      <c r="AV165" s="1214"/>
      <c r="AW165" s="1214"/>
      <c r="AX165" s="1214"/>
      <c r="AY165" s="1214"/>
    </row>
    <row r="166" spans="1:51" s="3009" customFormat="1" ht="21.75" customHeight="1">
      <c r="A166" s="3092" t="s">
        <v>454</v>
      </c>
      <c r="B166" s="2605" t="s">
        <v>208</v>
      </c>
      <c r="C166" s="634"/>
      <c r="D166" s="629" t="s">
        <v>241</v>
      </c>
      <c r="E166" s="629"/>
      <c r="F166" s="629"/>
      <c r="G166" s="3093">
        <v>3.5</v>
      </c>
      <c r="H166" s="2329">
        <f>G166*30</f>
        <v>105</v>
      </c>
      <c r="I166" s="631">
        <f>J166+K166+L166</f>
        <v>36</v>
      </c>
      <c r="J166" s="631">
        <v>18</v>
      </c>
      <c r="K166" s="632">
        <v>18</v>
      </c>
      <c r="L166" s="632"/>
      <c r="M166" s="633">
        <f>H166-I166</f>
        <v>69</v>
      </c>
      <c r="N166" s="634"/>
      <c r="O166" s="629"/>
      <c r="P166" s="347"/>
      <c r="Q166" s="636"/>
      <c r="R166" s="629">
        <v>4</v>
      </c>
      <c r="S166" s="25"/>
      <c r="T166" s="3041"/>
      <c r="U166" s="3041"/>
      <c r="V166" s="3041"/>
      <c r="W166" s="3041"/>
      <c r="X166" s="3041"/>
      <c r="Y166" s="3042"/>
      <c r="AA166" s="3043" t="e">
        <f>G146+#REF!+G164+G167+G157</f>
        <v>#REF!</v>
      </c>
      <c r="AM166" s="3008">
        <f>IF(N167&lt;&gt;0,"так","")</f>
      </c>
      <c r="AN166" s="3008">
        <f>IF(O167&lt;&gt;0,"так","")</f>
      </c>
      <c r="AO166" s="3008">
        <f>IF(P167&lt;&gt;0,"так","")</f>
      </c>
      <c r="AP166" s="3008"/>
      <c r="AQ166" s="3008"/>
      <c r="AR166" s="3008"/>
      <c r="AS166" s="3009" t="s">
        <v>471</v>
      </c>
      <c r="AT166" s="3008"/>
      <c r="AU166" s="3008"/>
      <c r="AV166" s="3008"/>
      <c r="AW166" s="3008"/>
      <c r="AX166" s="3008"/>
      <c r="AY166" s="3008"/>
    </row>
    <row r="167" spans="1:51" s="3009" customFormat="1" ht="16.5" thickBot="1">
      <c r="A167" s="3094" t="s">
        <v>455</v>
      </c>
      <c r="B167" s="2640" t="s">
        <v>101</v>
      </c>
      <c r="C167" s="826"/>
      <c r="D167" s="642" t="s">
        <v>241</v>
      </c>
      <c r="E167" s="642"/>
      <c r="F167" s="451"/>
      <c r="G167" s="3093">
        <v>3.5</v>
      </c>
      <c r="H167" s="822">
        <f>G167*30</f>
        <v>105</v>
      </c>
      <c r="I167" s="631">
        <f>J167+K167+L167</f>
        <v>36</v>
      </c>
      <c r="J167" s="631">
        <v>18</v>
      </c>
      <c r="K167" s="632">
        <v>18</v>
      </c>
      <c r="L167" s="632"/>
      <c r="M167" s="633">
        <f>H167-I167</f>
        <v>69</v>
      </c>
      <c r="N167" s="822"/>
      <c r="O167" s="1493"/>
      <c r="P167" s="1494"/>
      <c r="Q167" s="1495"/>
      <c r="R167" s="1474">
        <v>4</v>
      </c>
      <c r="S167" s="372"/>
      <c r="AA167" s="3043"/>
      <c r="AM167" s="3008">
        <f aca="true" t="shared" si="50" ref="AM167:AO168">IF(N155&lt;&gt;0,"так","")</f>
      </c>
      <c r="AN167" s="3008">
        <f t="shared" si="50"/>
      </c>
      <c r="AO167" s="3008">
        <f t="shared" si="50"/>
      </c>
      <c r="AP167" s="3008"/>
      <c r="AQ167" s="3008"/>
      <c r="AR167" s="3008"/>
      <c r="AT167" s="3008"/>
      <c r="AU167" s="3008"/>
      <c r="AV167" s="3008"/>
      <c r="AW167" s="3008"/>
      <c r="AX167" s="3008"/>
      <c r="AY167" s="3008"/>
    </row>
    <row r="168" spans="1:51" s="380" customFormat="1" ht="16.5" thickBot="1">
      <c r="A168" s="3361" t="s">
        <v>123</v>
      </c>
      <c r="B168" s="3412"/>
      <c r="C168" s="1808"/>
      <c r="D168" s="1809"/>
      <c r="E168" s="1809"/>
      <c r="F168" s="1809"/>
      <c r="G168" s="1815">
        <f>G169+G170</f>
        <v>48</v>
      </c>
      <c r="H168" s="1815">
        <f>H169+H170</f>
        <v>1260</v>
      </c>
      <c r="I168" s="1811"/>
      <c r="J168" s="1811"/>
      <c r="K168" s="1811"/>
      <c r="L168" s="1811"/>
      <c r="M168" s="1811"/>
      <c r="N168" s="1812"/>
      <c r="O168" s="1812"/>
      <c r="P168" s="1812"/>
      <c r="Q168" s="1812"/>
      <c r="R168" s="1812"/>
      <c r="S168" s="1813"/>
      <c r="AA168" s="773"/>
      <c r="AM168" s="1214">
        <f t="shared" si="50"/>
      </c>
      <c r="AN168" s="1214">
        <f t="shared" si="50"/>
      </c>
      <c r="AO168" s="1214">
        <f t="shared" si="50"/>
      </c>
      <c r="AP168" s="1220"/>
      <c r="AQ168" s="1220"/>
      <c r="AR168" s="1220"/>
      <c r="AT168" s="1220"/>
      <c r="AU168" s="1220"/>
      <c r="AV168" s="1220"/>
      <c r="AW168" s="1220"/>
      <c r="AX168" s="1220"/>
      <c r="AY168" s="1220"/>
    </row>
    <row r="169" spans="1:19" ht="16.5" thickBot="1">
      <c r="A169" s="3252" t="s">
        <v>328</v>
      </c>
      <c r="B169" s="3252"/>
      <c r="C169" s="637"/>
      <c r="D169" s="637"/>
      <c r="E169" s="637"/>
      <c r="F169" s="637"/>
      <c r="G169" s="638">
        <f>G121+G132+G142+G149+G117+G118</f>
        <v>18</v>
      </c>
      <c r="H169" s="638">
        <f>H121+H132+H142+H149</f>
        <v>360</v>
      </c>
      <c r="I169" s="638"/>
      <c r="J169" s="638"/>
      <c r="K169" s="638"/>
      <c r="L169" s="638"/>
      <c r="M169" s="638"/>
      <c r="N169" s="1805"/>
      <c r="O169" s="1805"/>
      <c r="P169" s="2392"/>
      <c r="Q169" s="1805"/>
      <c r="R169" s="1805"/>
      <c r="S169" s="1807"/>
    </row>
    <row r="170" spans="1:19" ht="16.5" thickBot="1">
      <c r="A170" s="3262" t="s">
        <v>273</v>
      </c>
      <c r="B170" s="3262"/>
      <c r="C170" s="459"/>
      <c r="D170" s="459"/>
      <c r="E170" s="459"/>
      <c r="F170" s="459"/>
      <c r="G170" s="638">
        <f>G122+G133+G138+G143+G150+G163+G166</f>
        <v>30</v>
      </c>
      <c r="H170" s="1810">
        <f>G170*30</f>
        <v>900</v>
      </c>
      <c r="I170" s="638">
        <f>I122+I133+I138+I143+I150+I163+I166</f>
        <v>325</v>
      </c>
      <c r="J170" s="638">
        <f>J122+J133+J138+J143+J150+J163+J166</f>
        <v>167</v>
      </c>
      <c r="K170" s="638">
        <f>K122+K133+K138+K143+K150+K163+K166</f>
        <v>133</v>
      </c>
      <c r="L170" s="638">
        <f>L122+L133+L138+L143+L150+L163+L166</f>
        <v>17</v>
      </c>
      <c r="M170" s="638">
        <f>M122+M133+M138+M143+M150+M163+M166</f>
        <v>575</v>
      </c>
      <c r="N170" s="638">
        <f>SUM(N120:N124)+SUM(N131:N133)+SUM(N65:N70)+N138+SUM(N141:N143)+SUM(N148:N154)+N163+N166</f>
        <v>0</v>
      </c>
      <c r="O170" s="638">
        <f>SUM(O120:O124)+SUM(O131:O133)+SUM(O65:O70)+O138+SUM(O141:O143)+SUM(O148:O154)+O163+O166</f>
        <v>0</v>
      </c>
      <c r="P170" s="638">
        <f>SUM(P120:P124)+SUM(P131:P133)+P138+SUM(P141:P143)+SUM(P148:P154)+P163+P166</f>
        <v>0</v>
      </c>
      <c r="Q170" s="638">
        <f>SUM(Q120:Q124)+SUM(Q131:Q133)+Q138+SUM(Q141:Q143)+SUM(Q148:Q154)+Q163+Q166</f>
        <v>6</v>
      </c>
      <c r="R170" s="638">
        <f>SUM(R120:R124)+SUM(R131:R133)+SUM(R65:R70)+R138+SUM(R141:R143)+SUM(R148:R154)+R163+R166</f>
        <v>19</v>
      </c>
      <c r="S170" s="638">
        <f>SUM(S120:S124)+SUM(S131:S133)+SUM(S65:S70)+S138+SUM(S141:S143)+SUM(S148:S154)+S163+S166</f>
        <v>7</v>
      </c>
    </row>
    <row r="171" spans="1:19" ht="15.75">
      <c r="A171" s="3405" t="s">
        <v>152</v>
      </c>
      <c r="B171" s="3406"/>
      <c r="C171" s="3400"/>
      <c r="D171" s="3401"/>
      <c r="E171" s="3401"/>
      <c r="F171" s="3401"/>
      <c r="G171" s="3401"/>
      <c r="H171" s="3401"/>
      <c r="I171" s="3401"/>
      <c r="J171" s="3401"/>
      <c r="K171" s="3401"/>
      <c r="L171" s="3401"/>
      <c r="M171" s="3401"/>
      <c r="N171" s="3401"/>
      <c r="O171" s="3401"/>
      <c r="P171" s="3401"/>
      <c r="Q171" s="3401"/>
      <c r="R171" s="3401"/>
      <c r="S171" s="3402"/>
    </row>
    <row r="172" spans="1:19" ht="15.75">
      <c r="A172" s="3403" t="s">
        <v>328</v>
      </c>
      <c r="B172" s="3404"/>
      <c r="C172" s="68"/>
      <c r="D172" s="68"/>
      <c r="E172" s="68"/>
      <c r="F172" s="139"/>
      <c r="G172" s="2330">
        <f>G57+G97+G104+G169+G114</f>
        <v>120</v>
      </c>
      <c r="H172" s="2330">
        <f>G172*30</f>
        <v>3600</v>
      </c>
      <c r="I172" s="109"/>
      <c r="J172" s="109"/>
      <c r="K172" s="110"/>
      <c r="L172" s="110"/>
      <c r="M172" s="316"/>
      <c r="N172" s="281"/>
      <c r="O172" s="2393"/>
      <c r="P172" s="363"/>
      <c r="Q172" s="222"/>
      <c r="R172" s="217"/>
      <c r="S172" s="217"/>
    </row>
    <row r="173" spans="1:19" ht="15.75">
      <c r="A173" s="3403" t="s">
        <v>124</v>
      </c>
      <c r="B173" s="3404"/>
      <c r="C173" s="68"/>
      <c r="D173" s="68"/>
      <c r="E173" s="68"/>
      <c r="F173" s="139"/>
      <c r="G173" s="533">
        <f>G58+G98+G105+G170+G107</f>
        <v>120</v>
      </c>
      <c r="H173" s="61">
        <f>G173*30</f>
        <v>3600</v>
      </c>
      <c r="I173" s="109"/>
      <c r="J173" s="109"/>
      <c r="K173" s="110"/>
      <c r="L173" s="110"/>
      <c r="M173" s="316"/>
      <c r="N173" s="281"/>
      <c r="O173" s="2393"/>
      <c r="P173" s="363"/>
      <c r="Q173" s="222"/>
      <c r="R173" s="217"/>
      <c r="S173" s="217"/>
    </row>
    <row r="174" spans="1:51" s="1443" customFormat="1" ht="22.5" customHeight="1">
      <c r="A174" s="3393" t="s">
        <v>154</v>
      </c>
      <c r="B174" s="3394"/>
      <c r="C174" s="2331"/>
      <c r="D174" s="2331"/>
      <c r="E174" s="2331"/>
      <c r="F174" s="1499"/>
      <c r="G174" s="2332">
        <f>G172+G173</f>
        <v>240</v>
      </c>
      <c r="H174" s="2333">
        <f>G174*30</f>
        <v>7200</v>
      </c>
      <c r="I174" s="2334">
        <f aca="true" t="shared" si="51" ref="I174:S174">I58+I98+I170</f>
        <v>1367</v>
      </c>
      <c r="J174" s="2334">
        <f t="shared" si="51"/>
        <v>697</v>
      </c>
      <c r="K174" s="2394">
        <f t="shared" si="51"/>
        <v>430</v>
      </c>
      <c r="L174" s="2394">
        <f t="shared" si="51"/>
        <v>262</v>
      </c>
      <c r="M174" s="2395">
        <f t="shared" si="51"/>
        <v>1856</v>
      </c>
      <c r="N174" s="2396">
        <f t="shared" si="51"/>
        <v>23</v>
      </c>
      <c r="O174" s="2397">
        <f t="shared" si="51"/>
        <v>26</v>
      </c>
      <c r="P174" s="616">
        <f t="shared" si="51"/>
        <v>24</v>
      </c>
      <c r="Q174" s="616">
        <f t="shared" si="51"/>
        <v>18</v>
      </c>
      <c r="R174" s="616">
        <f t="shared" si="51"/>
        <v>24</v>
      </c>
      <c r="S174" s="616">
        <f t="shared" si="51"/>
        <v>13</v>
      </c>
      <c r="AA174" s="1477"/>
      <c r="AM174" s="1221">
        <f aca="true" t="shared" si="52" ref="AM174:AR174">IF(N163&lt;&gt;0,"так","")</f>
      </c>
      <c r="AN174" s="1221">
        <f t="shared" si="52"/>
      </c>
      <c r="AO174" s="1221">
        <f t="shared" si="52"/>
      </c>
      <c r="AP174" s="1221" t="str">
        <f t="shared" si="52"/>
        <v>так</v>
      </c>
      <c r="AQ174" s="1221">
        <f t="shared" si="52"/>
      </c>
      <c r="AR174" s="1221">
        <f t="shared" si="52"/>
      </c>
      <c r="AS174" s="28"/>
      <c r="AT174" s="1214" t="b">
        <f aca="true" t="shared" si="53" ref="AT174:AY174">ISBLANK(N163)</f>
        <v>1</v>
      </c>
      <c r="AU174" s="1214" t="b">
        <f t="shared" si="53"/>
        <v>1</v>
      </c>
      <c r="AV174" s="1214" t="b">
        <f t="shared" si="53"/>
        <v>1</v>
      </c>
      <c r="AW174" s="1214" t="b">
        <f t="shared" si="53"/>
        <v>0</v>
      </c>
      <c r="AX174" s="1214" t="b">
        <f t="shared" si="53"/>
        <v>1</v>
      </c>
      <c r="AY174" s="1214" t="b">
        <f t="shared" si="53"/>
        <v>1</v>
      </c>
    </row>
    <row r="175" spans="1:51" s="380" customFormat="1" ht="15.75">
      <c r="A175" s="3395" t="s">
        <v>102</v>
      </c>
      <c r="B175" s="3395"/>
      <c r="C175" s="3395"/>
      <c r="D175" s="3395"/>
      <c r="E175" s="3395"/>
      <c r="F175" s="3395"/>
      <c r="G175" s="3395"/>
      <c r="H175" s="3395"/>
      <c r="I175" s="3395"/>
      <c r="J175" s="3395"/>
      <c r="K175" s="3395"/>
      <c r="L175" s="3395"/>
      <c r="M175" s="3395"/>
      <c r="N175" s="68">
        <v>4</v>
      </c>
      <c r="O175" s="68">
        <v>3</v>
      </c>
      <c r="P175" s="300">
        <v>1</v>
      </c>
      <c r="Q175" s="216">
        <v>4</v>
      </c>
      <c r="R175" s="216">
        <v>2</v>
      </c>
      <c r="S175" s="216">
        <v>3</v>
      </c>
      <c r="AA175" s="773"/>
      <c r="AM175" s="1214">
        <f aca="true" t="shared" si="54" ref="AM175:AO179">IF(N157&lt;&gt;0,"так","")</f>
      </c>
      <c r="AN175" s="1214">
        <f t="shared" si="54"/>
      </c>
      <c r="AO175" s="1214">
        <f t="shared" si="54"/>
      </c>
      <c r="AP175" s="1220"/>
      <c r="AQ175" s="1220"/>
      <c r="AR175" s="1220"/>
      <c r="AT175" s="1220"/>
      <c r="AU175" s="1220"/>
      <c r="AV175" s="1220"/>
      <c r="AW175" s="1220"/>
      <c r="AX175" s="1220"/>
      <c r="AY175" s="1220"/>
    </row>
    <row r="176" spans="1:51" s="380" customFormat="1" ht="15.75">
      <c r="A176" s="3395" t="s">
        <v>103</v>
      </c>
      <c r="B176" s="3395"/>
      <c r="C176" s="3395"/>
      <c r="D176" s="3395"/>
      <c r="E176" s="3395"/>
      <c r="F176" s="3395"/>
      <c r="G176" s="3395"/>
      <c r="H176" s="3395"/>
      <c r="I176" s="3395"/>
      <c r="J176" s="3395"/>
      <c r="K176" s="3395"/>
      <c r="L176" s="3395"/>
      <c r="M176" s="3395"/>
      <c r="N176" s="68">
        <v>3</v>
      </c>
      <c r="O176" s="68">
        <v>3</v>
      </c>
      <c r="P176" s="300">
        <v>5</v>
      </c>
      <c r="Q176" s="216">
        <v>3</v>
      </c>
      <c r="R176" s="216">
        <v>4</v>
      </c>
      <c r="S176" s="216">
        <v>2</v>
      </c>
      <c r="AA176" s="773"/>
      <c r="AM176" s="1214">
        <f t="shared" si="54"/>
      </c>
      <c r="AN176" s="1214">
        <f t="shared" si="54"/>
      </c>
      <c r="AO176" s="1214">
        <f t="shared" si="54"/>
      </c>
      <c r="AP176" s="1220"/>
      <c r="AQ176" s="1220"/>
      <c r="AR176" s="1220"/>
      <c r="AT176" s="1220"/>
      <c r="AU176" s="1220"/>
      <c r="AV176" s="1220"/>
      <c r="AW176" s="1220"/>
      <c r="AX176" s="1220"/>
      <c r="AY176" s="1220"/>
    </row>
    <row r="177" spans="1:51" s="380" customFormat="1" ht="15.75">
      <c r="A177" s="3395" t="s">
        <v>104</v>
      </c>
      <c r="B177" s="3395"/>
      <c r="C177" s="3395"/>
      <c r="D177" s="3395"/>
      <c r="E177" s="3395"/>
      <c r="F177" s="3395"/>
      <c r="G177" s="3395"/>
      <c r="H177" s="3395"/>
      <c r="I177" s="3395"/>
      <c r="J177" s="3395"/>
      <c r="K177" s="3395"/>
      <c r="L177" s="3395"/>
      <c r="M177" s="3395"/>
      <c r="N177" s="68"/>
      <c r="O177" s="68"/>
      <c r="P177" s="300">
        <v>1</v>
      </c>
      <c r="Q177" s="216">
        <v>1</v>
      </c>
      <c r="R177" s="216">
        <v>1</v>
      </c>
      <c r="S177" s="216">
        <v>1</v>
      </c>
      <c r="AA177" s="773" t="e">
        <f>#REF!+#REF!</f>
        <v>#REF!</v>
      </c>
      <c r="AM177" s="1214">
        <f t="shared" si="54"/>
      </c>
      <c r="AN177" s="1214">
        <f t="shared" si="54"/>
      </c>
      <c r="AO177" s="1214">
        <f t="shared" si="54"/>
      </c>
      <c r="AP177" s="1220"/>
      <c r="AQ177" s="1220"/>
      <c r="AR177" s="1220"/>
      <c r="AT177" s="1220"/>
      <c r="AU177" s="1220"/>
      <c r="AV177" s="1220"/>
      <c r="AW177" s="1220"/>
      <c r="AX177" s="1220"/>
      <c r="AY177" s="1220"/>
    </row>
    <row r="178" spans="1:51" s="380" customFormat="1" ht="15.75">
      <c r="A178" s="2398"/>
      <c r="B178" s="2335"/>
      <c r="C178" s="142"/>
      <c r="D178" s="142"/>
      <c r="E178" s="142"/>
      <c r="F178" s="237"/>
      <c r="G178" s="238"/>
      <c r="H178" s="239"/>
      <c r="I178" s="240"/>
      <c r="J178" s="142"/>
      <c r="K178" s="142"/>
      <c r="L178" s="142"/>
      <c r="M178" s="142"/>
      <c r="N178" s="241"/>
      <c r="O178" s="142"/>
      <c r="P178" s="25"/>
      <c r="Q178" s="25"/>
      <c r="R178" s="25"/>
      <c r="S178" s="25"/>
      <c r="AA178" s="773" t="e">
        <f>#REF!+#REF!</f>
        <v>#REF!</v>
      </c>
      <c r="AM178" s="1214">
        <f t="shared" si="54"/>
      </c>
      <c r="AN178" s="1214">
        <f t="shared" si="54"/>
      </c>
      <c r="AO178" s="1214">
        <f t="shared" si="54"/>
      </c>
      <c r="AP178" s="1220"/>
      <c r="AQ178" s="1220"/>
      <c r="AR178" s="1220"/>
      <c r="AT178" s="1220"/>
      <c r="AU178" s="1220"/>
      <c r="AV178" s="1220"/>
      <c r="AW178" s="1220"/>
      <c r="AX178" s="1220"/>
      <c r="AY178" s="1220"/>
    </row>
    <row r="179" spans="1:51" s="380" customFormat="1" ht="15.75">
      <c r="A179" s="2398"/>
      <c r="B179" s="2336"/>
      <c r="C179" s="142"/>
      <c r="D179" s="142"/>
      <c r="E179" s="142"/>
      <c r="F179" s="237"/>
      <c r="G179" s="238"/>
      <c r="H179" s="239"/>
      <c r="I179" s="240"/>
      <c r="J179" s="142"/>
      <c r="K179" s="3260" t="s">
        <v>192</v>
      </c>
      <c r="L179" s="3399"/>
      <c r="M179" s="3399"/>
      <c r="N179" s="1160"/>
      <c r="O179" s="1160"/>
      <c r="P179" s="1161"/>
      <c r="Q179" s="244"/>
      <c r="R179" s="1161"/>
      <c r="S179" s="1161"/>
      <c r="AA179" s="773" t="e">
        <f>AA155+#REF!</f>
        <v>#REF!</v>
      </c>
      <c r="AM179" s="1214">
        <f t="shared" si="54"/>
      </c>
      <c r="AN179" s="1214">
        <f t="shared" si="54"/>
      </c>
      <c r="AO179" s="1214">
        <f t="shared" si="54"/>
      </c>
      <c r="AP179" s="1220"/>
      <c r="AQ179" s="1220"/>
      <c r="AR179" s="1220"/>
      <c r="AT179" s="1220"/>
      <c r="AU179" s="1220"/>
      <c r="AV179" s="1220"/>
      <c r="AW179" s="1220"/>
      <c r="AX179" s="1220"/>
      <c r="AY179" s="1220"/>
    </row>
    <row r="180" spans="1:51" s="28" customFormat="1" ht="15.75">
      <c r="A180" s="2398"/>
      <c r="B180" s="2336"/>
      <c r="C180" s="142"/>
      <c r="D180" s="142"/>
      <c r="E180" s="142"/>
      <c r="F180" s="237"/>
      <c r="G180" s="244"/>
      <c r="H180" s="245"/>
      <c r="I180" s="246"/>
      <c r="J180" s="247"/>
      <c r="K180" s="247"/>
      <c r="L180" s="247"/>
      <c r="M180" s="247"/>
      <c r="N180" s="3374">
        <f>G18+G22+G27+G30+G35+G38+G45+G44+G46+G49+G52+G55+G63+G64+G77+G78+G82+G68</f>
        <v>60</v>
      </c>
      <c r="O180" s="3396"/>
      <c r="P180" s="3396"/>
      <c r="Q180" s="3397">
        <f>G14+G41+G73+G83+G87+G88+G91+G94+G95+G102+G107+G123+G124+G133+G69+G70+G151+G153+G154+G163+G138+G143+G166</f>
        <v>60</v>
      </c>
      <c r="R180" s="3398"/>
      <c r="S180" s="3398"/>
      <c r="T180" s="256"/>
      <c r="U180" s="256"/>
      <c r="V180" s="256"/>
      <c r="W180" s="256"/>
      <c r="X180" s="256"/>
      <c r="Y180" s="256"/>
      <c r="Z180" s="905" t="e">
        <f>G146+#REF!+G164+G167+G155+G132+G89+G68+G141+G92+G95</f>
        <v>#REF!</v>
      </c>
      <c r="AA180" s="28">
        <f>30*G168</f>
        <v>1440</v>
      </c>
      <c r="AM180" s="1221"/>
      <c r="AN180" s="1214">
        <f>IF(O168&lt;&gt;0,"так","")</f>
      </c>
      <c r="AO180" s="1221"/>
      <c r="AP180" s="1221"/>
      <c r="AQ180" s="1221"/>
      <c r="AR180" s="1221"/>
      <c r="AT180" s="1221"/>
      <c r="AU180" s="1221"/>
      <c r="AV180" s="1221"/>
      <c r="AW180" s="1221"/>
      <c r="AX180" s="1221"/>
      <c r="AY180" s="1221"/>
    </row>
    <row r="181" spans="1:51" s="28" customFormat="1" ht="16.5" thickBot="1">
      <c r="A181" s="2398"/>
      <c r="B181" s="2337"/>
      <c r="C181" s="142"/>
      <c r="D181" s="142"/>
      <c r="E181" s="142"/>
      <c r="F181" s="237"/>
      <c r="G181" s="244"/>
      <c r="H181" s="245"/>
      <c r="I181" s="246"/>
      <c r="J181" s="246"/>
      <c r="K181" s="3233" t="s">
        <v>53</v>
      </c>
      <c r="L181" s="3384"/>
      <c r="M181" s="3384"/>
      <c r="N181" s="3385">
        <f>N180+Q180</f>
        <v>120</v>
      </c>
      <c r="O181" s="3386"/>
      <c r="P181" s="3387"/>
      <c r="Q181" s="3387"/>
      <c r="R181" s="3387"/>
      <c r="S181" s="3387"/>
      <c r="T181" s="256"/>
      <c r="U181" s="256"/>
      <c r="V181" s="256"/>
      <c r="W181" s="256"/>
      <c r="X181" s="256"/>
      <c r="Y181" s="256"/>
      <c r="Z181" s="905" t="e">
        <f>G146+#REF!+G164+G167+G157+G65+G91+G70+G149+G94+G95</f>
        <v>#REF!</v>
      </c>
      <c r="AA181" s="28">
        <f>30*G169</f>
        <v>540</v>
      </c>
      <c r="AM181" s="1221"/>
      <c r="AN181" s="1214">
        <f>IF(O169&lt;&gt;0,"так","")</f>
      </c>
      <c r="AO181" s="1221"/>
      <c r="AP181" s="1221"/>
      <c r="AQ181" s="1221"/>
      <c r="AR181" s="1221"/>
      <c r="AT181" s="1221"/>
      <c r="AU181" s="1221"/>
      <c r="AV181" s="1221"/>
      <c r="AW181" s="1221"/>
      <c r="AX181" s="1221"/>
      <c r="AY181" s="1221"/>
    </row>
    <row r="182" spans="1:51" s="28" customFormat="1" ht="16.5" thickBot="1">
      <c r="A182" s="3390" t="s">
        <v>342</v>
      </c>
      <c r="B182" s="3391"/>
      <c r="C182" s="3391"/>
      <c r="D182" s="3391"/>
      <c r="E182" s="3391"/>
      <c r="F182" s="3391"/>
      <c r="G182" s="3391"/>
      <c r="H182" s="3391"/>
      <c r="I182" s="3391"/>
      <c r="J182" s="3391"/>
      <c r="K182" s="3391"/>
      <c r="L182" s="3391"/>
      <c r="M182" s="3391"/>
      <c r="N182" s="3391"/>
      <c r="O182" s="3391"/>
      <c r="P182" s="3391"/>
      <c r="Q182" s="3391"/>
      <c r="R182" s="3391"/>
      <c r="S182" s="3392"/>
      <c r="T182" s="256"/>
      <c r="U182" s="256"/>
      <c r="V182" s="256"/>
      <c r="W182" s="256"/>
      <c r="X182" s="256"/>
      <c r="Y182" s="256"/>
      <c r="Z182" s="905">
        <f>G156+G133+G90+G69+G148+G93</f>
        <v>28</v>
      </c>
      <c r="AA182" s="28">
        <f>30*G170</f>
        <v>900</v>
      </c>
      <c r="AM182" s="1221"/>
      <c r="AN182" s="1221"/>
      <c r="AO182" s="1221"/>
      <c r="AP182" s="1221"/>
      <c r="AQ182" s="1221"/>
      <c r="AR182" s="1221"/>
      <c r="AT182" s="1221"/>
      <c r="AU182" s="1221"/>
      <c r="AV182" s="1221"/>
      <c r="AW182" s="1221"/>
      <c r="AX182" s="1221"/>
      <c r="AY182" s="1221"/>
    </row>
    <row r="183" spans="1:51" s="28" customFormat="1" ht="18.75">
      <c r="A183" s="2437" t="s">
        <v>72</v>
      </c>
      <c r="B183" s="2262" t="s">
        <v>68</v>
      </c>
      <c r="C183" s="2438"/>
      <c r="D183" s="2439"/>
      <c r="E183" s="2440"/>
      <c r="F183" s="2441"/>
      <c r="G183" s="2442">
        <v>12</v>
      </c>
      <c r="H183" s="2443">
        <f>G183*30</f>
        <v>360</v>
      </c>
      <c r="I183" s="2444"/>
      <c r="J183" s="2445"/>
      <c r="K183" s="2445"/>
      <c r="L183" s="2445"/>
      <c r="M183" s="2446"/>
      <c r="N183" s="2438"/>
      <c r="O183" s="2447"/>
      <c r="P183" s="2448"/>
      <c r="Q183" s="2449"/>
      <c r="R183" s="2355"/>
      <c r="S183" s="2356"/>
      <c r="T183" s="25"/>
      <c r="U183" s="25"/>
      <c r="V183" s="25"/>
      <c r="W183" s="25"/>
      <c r="X183" s="25"/>
      <c r="Y183" s="25"/>
      <c r="AM183" s="1221"/>
      <c r="AN183" s="1221"/>
      <c r="AO183" s="1221"/>
      <c r="AP183" s="1221"/>
      <c r="AQ183" s="1221"/>
      <c r="AR183" s="1221"/>
      <c r="AT183" s="1221"/>
      <c r="AU183" s="1221"/>
      <c r="AV183" s="1221"/>
      <c r="AW183" s="1221"/>
      <c r="AX183" s="1221"/>
      <c r="AY183" s="1221"/>
    </row>
    <row r="184" spans="1:51" s="28" customFormat="1" ht="18.75">
      <c r="A184" s="2357"/>
      <c r="B184" s="1862" t="s">
        <v>328</v>
      </c>
      <c r="C184" s="2263"/>
      <c r="D184" s="721"/>
      <c r="E184" s="721"/>
      <c r="F184" s="2264"/>
      <c r="G184" s="2265">
        <v>8</v>
      </c>
      <c r="H184" s="2266">
        <f>G184*30</f>
        <v>240</v>
      </c>
      <c r="I184" s="720"/>
      <c r="J184" s="721"/>
      <c r="K184" s="721"/>
      <c r="L184" s="721"/>
      <c r="M184" s="2264"/>
      <c r="N184" s="2358"/>
      <c r="O184" s="1221"/>
      <c r="P184" s="2359"/>
      <c r="Q184" s="2360"/>
      <c r="R184" s="721"/>
      <c r="S184" s="722"/>
      <c r="T184" s="25"/>
      <c r="U184" s="25"/>
      <c r="V184" s="25"/>
      <c r="W184" s="25"/>
      <c r="X184" s="25"/>
      <c r="Y184" s="25"/>
      <c r="AM184" s="1221"/>
      <c r="AN184" s="1221"/>
      <c r="AO184" s="1221"/>
      <c r="AP184" s="1221"/>
      <c r="AQ184" s="1221"/>
      <c r="AR184" s="1221"/>
      <c r="AT184" s="1221"/>
      <c r="AU184" s="1221"/>
      <c r="AV184" s="1221"/>
      <c r="AW184" s="1221"/>
      <c r="AX184" s="1221"/>
      <c r="AY184" s="1221"/>
    </row>
    <row r="185" spans="1:51" s="28" customFormat="1" ht="18.75">
      <c r="A185" s="1891"/>
      <c r="B185" s="2267" t="s">
        <v>68</v>
      </c>
      <c r="C185" s="1892"/>
      <c r="D185" s="1893" t="s">
        <v>309</v>
      </c>
      <c r="E185" s="1893"/>
      <c r="F185" s="1894"/>
      <c r="G185" s="2268">
        <v>4</v>
      </c>
      <c r="H185" s="2269">
        <f>G185*30</f>
        <v>120</v>
      </c>
      <c r="I185" s="2270"/>
      <c r="J185" s="1893"/>
      <c r="K185" s="1893"/>
      <c r="L185" s="1893"/>
      <c r="M185" s="1894"/>
      <c r="N185" s="1892" t="s">
        <v>219</v>
      </c>
      <c r="O185" s="1893" t="s">
        <v>219</v>
      </c>
      <c r="P185" s="1894" t="s">
        <v>219</v>
      </c>
      <c r="Q185" s="1895" t="s">
        <v>221</v>
      </c>
      <c r="R185" s="1896" t="s">
        <v>221</v>
      </c>
      <c r="S185" s="1897" t="s">
        <v>221</v>
      </c>
      <c r="T185" s="25"/>
      <c r="U185" s="25"/>
      <c r="V185" s="25"/>
      <c r="W185" s="25"/>
      <c r="X185" s="25"/>
      <c r="Y185" s="25"/>
      <c r="AM185" s="1221"/>
      <c r="AN185" s="1221"/>
      <c r="AO185" s="1221"/>
      <c r="AP185" s="1221"/>
      <c r="AQ185" s="1221"/>
      <c r="AR185" s="1221"/>
      <c r="AT185" s="1221">
        <v>1</v>
      </c>
      <c r="AU185" s="1221" t="s">
        <v>239</v>
      </c>
      <c r="AV185" s="1221" t="s">
        <v>240</v>
      </c>
      <c r="AW185" s="1221">
        <v>3</v>
      </c>
      <c r="AX185" s="1221" t="s">
        <v>241</v>
      </c>
      <c r="AY185" s="1221" t="s">
        <v>242</v>
      </c>
    </row>
    <row r="186" spans="1:70" s="28" customFormat="1" ht="31.5">
      <c r="A186" s="2677" t="s">
        <v>440</v>
      </c>
      <c r="B186" s="2678" t="s">
        <v>441</v>
      </c>
      <c r="C186" s="836"/>
      <c r="D186" s="2679"/>
      <c r="E186" s="2680"/>
      <c r="F186" s="2681"/>
      <c r="G186" s="2586">
        <f aca="true" t="shared" si="55" ref="G186:M186">SUM(G187:G188)</f>
        <v>18</v>
      </c>
      <c r="H186" s="2586">
        <f t="shared" si="55"/>
        <v>540</v>
      </c>
      <c r="I186" s="2586">
        <f t="shared" si="55"/>
        <v>198</v>
      </c>
      <c r="J186" s="2586">
        <f t="shared" si="55"/>
        <v>0</v>
      </c>
      <c r="K186" s="2586">
        <f t="shared" si="55"/>
        <v>0</v>
      </c>
      <c r="L186" s="2586">
        <f t="shared" si="55"/>
        <v>198</v>
      </c>
      <c r="M186" s="2586">
        <f t="shared" si="55"/>
        <v>342</v>
      </c>
      <c r="N186" s="2682"/>
      <c r="O186" s="2682"/>
      <c r="P186" s="2682"/>
      <c r="Q186" s="2682"/>
      <c r="R186" s="2682"/>
      <c r="S186" s="2682"/>
      <c r="T186" s="2672"/>
      <c r="U186" s="2673"/>
      <c r="V186" s="1892"/>
      <c r="W186" s="1893"/>
      <c r="X186" s="1893"/>
      <c r="Y186" s="2674"/>
      <c r="Z186" s="2675"/>
      <c r="AA186" s="2675"/>
      <c r="AB186" s="1892"/>
      <c r="AC186" s="1893"/>
      <c r="AD186" s="1893"/>
      <c r="AE186" s="1893"/>
      <c r="AF186" s="2674"/>
      <c r="AG186" s="1892"/>
      <c r="AH186" s="1893"/>
      <c r="AI186" s="2674"/>
      <c r="AJ186" s="2676"/>
      <c r="AK186" s="2676"/>
      <c r="AL186" s="2263"/>
      <c r="AM186" s="25"/>
      <c r="AN186" s="25"/>
      <c r="AO186" s="25"/>
      <c r="AP186" s="25"/>
      <c r="AQ186" s="25"/>
      <c r="AR186" s="25"/>
      <c r="BF186" s="1221"/>
      <c r="BG186" s="1221"/>
      <c r="BH186" s="1221"/>
      <c r="BI186" s="1221"/>
      <c r="BJ186" s="1221"/>
      <c r="BK186" s="1221"/>
      <c r="BM186" s="1221"/>
      <c r="BN186" s="1221"/>
      <c r="BO186" s="1221"/>
      <c r="BP186" s="1221"/>
      <c r="BQ186" s="1221"/>
      <c r="BR186" s="1221"/>
    </row>
    <row r="187" spans="1:70" s="28" customFormat="1" ht="18.75">
      <c r="A187" s="2683"/>
      <c r="B187" s="2684" t="s">
        <v>442</v>
      </c>
      <c r="C187" s="2685">
        <v>2</v>
      </c>
      <c r="D187" s="2685" t="s">
        <v>72</v>
      </c>
      <c r="E187" s="2680"/>
      <c r="F187" s="2681"/>
      <c r="G187" s="2686">
        <v>9</v>
      </c>
      <c r="H187" s="838">
        <f>G187*30</f>
        <v>270</v>
      </c>
      <c r="I187" s="2687">
        <f>J187+K187+L187</f>
        <v>99</v>
      </c>
      <c r="J187" s="838"/>
      <c r="K187" s="838"/>
      <c r="L187" s="838">
        <v>99</v>
      </c>
      <c r="M187" s="2688">
        <f>H187-I187</f>
        <v>171</v>
      </c>
      <c r="N187" s="2682">
        <v>3</v>
      </c>
      <c r="O187" s="2682">
        <v>3</v>
      </c>
      <c r="P187" s="2682">
        <v>3</v>
      </c>
      <c r="Q187" s="2682"/>
      <c r="R187" s="2682"/>
      <c r="S187" s="2682"/>
      <c r="T187" s="2672"/>
      <c r="U187" s="2673"/>
      <c r="V187" s="1892"/>
      <c r="W187" s="1893"/>
      <c r="X187" s="1893"/>
      <c r="Y187" s="2674"/>
      <c r="Z187" s="2675"/>
      <c r="AA187" s="2675"/>
      <c r="AB187" s="1892"/>
      <c r="AC187" s="1893"/>
      <c r="AD187" s="1893"/>
      <c r="AE187" s="1893"/>
      <c r="AF187" s="2674"/>
      <c r="AG187" s="1892"/>
      <c r="AH187" s="1893"/>
      <c r="AI187" s="2674"/>
      <c r="AJ187" s="2676"/>
      <c r="AK187" s="2676"/>
      <c r="AL187" s="2263"/>
      <c r="AM187" s="25"/>
      <c r="AN187" s="25"/>
      <c r="AO187" s="25"/>
      <c r="AP187" s="25"/>
      <c r="AQ187" s="25"/>
      <c r="AR187" s="25"/>
      <c r="BF187" s="1221"/>
      <c r="BG187" s="1221"/>
      <c r="BH187" s="1221"/>
      <c r="BI187" s="1221"/>
      <c r="BJ187" s="1221"/>
      <c r="BK187" s="1221"/>
      <c r="BM187" s="1221"/>
      <c r="BN187" s="1221"/>
      <c r="BO187" s="1221"/>
      <c r="BP187" s="1221"/>
      <c r="BQ187" s="1221"/>
      <c r="BR187" s="1221"/>
    </row>
    <row r="188" spans="1:70" s="28" customFormat="1" ht="18.75">
      <c r="A188" s="2683"/>
      <c r="B188" s="2684" t="s">
        <v>442</v>
      </c>
      <c r="C188" s="2685">
        <v>4</v>
      </c>
      <c r="D188" s="2685" t="s">
        <v>61</v>
      </c>
      <c r="E188" s="2680"/>
      <c r="F188" s="2681"/>
      <c r="G188" s="2686">
        <v>9</v>
      </c>
      <c r="H188" s="838">
        <f>G188*30</f>
        <v>270</v>
      </c>
      <c r="I188" s="2687">
        <f>J188+K188+L188</f>
        <v>99</v>
      </c>
      <c r="J188" s="838"/>
      <c r="K188" s="838"/>
      <c r="L188" s="838">
        <v>99</v>
      </c>
      <c r="M188" s="2688">
        <f>H188-I188</f>
        <v>171</v>
      </c>
      <c r="N188" s="2682"/>
      <c r="O188" s="2682"/>
      <c r="P188" s="2682"/>
      <c r="Q188" s="2682">
        <v>3</v>
      </c>
      <c r="R188" s="2682">
        <v>3</v>
      </c>
      <c r="S188" s="2682">
        <v>3</v>
      </c>
      <c r="T188" s="2672"/>
      <c r="U188" s="2673"/>
      <c r="V188" s="1892"/>
      <c r="W188" s="1893"/>
      <c r="X188" s="1893"/>
      <c r="Y188" s="2674"/>
      <c r="Z188" s="2675"/>
      <c r="AA188" s="2675"/>
      <c r="AB188" s="1892"/>
      <c r="AC188" s="1893"/>
      <c r="AD188" s="1893"/>
      <c r="AE188" s="1893"/>
      <c r="AF188" s="2674"/>
      <c r="AG188" s="1892"/>
      <c r="AH188" s="1893"/>
      <c r="AI188" s="2674"/>
      <c r="AJ188" s="2676"/>
      <c r="AK188" s="2676"/>
      <c r="AL188" s="2263"/>
      <c r="AM188" s="25"/>
      <c r="AN188" s="25"/>
      <c r="AO188" s="25"/>
      <c r="AP188" s="25"/>
      <c r="AQ188" s="25"/>
      <c r="AR188" s="25"/>
      <c r="BF188" s="1221"/>
      <c r="BG188" s="1221"/>
      <c r="BH188" s="1221"/>
      <c r="BI188" s="1221"/>
      <c r="BJ188" s="1221"/>
      <c r="BK188" s="1221"/>
      <c r="BM188" s="1221"/>
      <c r="BN188" s="1221"/>
      <c r="BO188" s="1221"/>
      <c r="BP188" s="1221"/>
      <c r="BQ188" s="1221"/>
      <c r="BR188" s="1221"/>
    </row>
    <row r="189" spans="1:52" s="28" customFormat="1" ht="15.75">
      <c r="A189" s="3421" t="s">
        <v>222</v>
      </c>
      <c r="B189" s="3422"/>
      <c r="C189" s="3424"/>
      <c r="D189" s="3423"/>
      <c r="E189" s="3423"/>
      <c r="F189" s="3423"/>
      <c r="G189" s="3423"/>
      <c r="H189" s="3423"/>
      <c r="I189" s="3423"/>
      <c r="J189" s="3423"/>
      <c r="K189" s="3423"/>
      <c r="L189" s="3423"/>
      <c r="M189" s="3423"/>
      <c r="N189" s="3423"/>
      <c r="O189" s="3423"/>
      <c r="P189" s="3423"/>
      <c r="Q189" s="3423"/>
      <c r="R189" s="3423"/>
      <c r="S189" s="3423"/>
      <c r="T189" s="25"/>
      <c r="U189" s="25"/>
      <c r="V189" s="25"/>
      <c r="W189" s="25"/>
      <c r="X189" s="25"/>
      <c r="Y189" s="25"/>
      <c r="AM189" s="1221"/>
      <c r="AN189" s="1221"/>
      <c r="AO189" s="1221"/>
      <c r="AP189" s="1221"/>
      <c r="AQ189" s="1221"/>
      <c r="AR189" s="1221"/>
      <c r="AT189" s="1864" t="e">
        <f>AT62+#REF!+AT108+AT128+#REF!</f>
        <v>#REF!</v>
      </c>
      <c r="AU189" s="1864" t="e">
        <f>AU62+#REF!+AU108+AU128+#REF!</f>
        <v>#REF!</v>
      </c>
      <c r="AV189" s="1864" t="e">
        <f>AV62+#REF!+AV108+AV128+#REF!</f>
        <v>#REF!</v>
      </c>
      <c r="AW189" s="1864" t="e">
        <f>AW62+#REF!+AW108+AW128+#REF!</f>
        <v>#REF!</v>
      </c>
      <c r="AX189" s="1864" t="e">
        <f>AX62+#REF!+AX108+AX128+#REF!</f>
        <v>#REF!</v>
      </c>
      <c r="AY189" s="1864" t="e">
        <f>AY62+#REF!+AY108+AY128+#REF!</f>
        <v>#REF!</v>
      </c>
      <c r="AZ189" s="758"/>
    </row>
    <row r="190" spans="1:51" s="28" customFormat="1" ht="28.5" customHeight="1">
      <c r="A190" s="3423"/>
      <c r="B190" s="3422"/>
      <c r="C190" s="3446"/>
      <c r="D190" s="3423"/>
      <c r="E190" s="3423"/>
      <c r="F190" s="3423"/>
      <c r="G190" s="3423"/>
      <c r="H190" s="3423"/>
      <c r="I190" s="3423"/>
      <c r="J190" s="3423"/>
      <c r="K190" s="3423"/>
      <c r="L190" s="3423"/>
      <c r="M190" s="3423"/>
      <c r="N190" s="3423"/>
      <c r="O190" s="3423"/>
      <c r="P190" s="3423"/>
      <c r="Q190" s="3423"/>
      <c r="R190" s="3423"/>
      <c r="S190" s="3423"/>
      <c r="T190" s="25"/>
      <c r="U190" s="25"/>
      <c r="V190" s="25"/>
      <c r="W190" s="25"/>
      <c r="X190" s="25"/>
      <c r="Y190" s="25"/>
      <c r="AM190" s="1221"/>
      <c r="AN190" s="1221"/>
      <c r="AO190" s="1221"/>
      <c r="AP190" s="1221"/>
      <c r="AQ190" s="1221"/>
      <c r="AR190" s="1221"/>
      <c r="AT190" s="1221"/>
      <c r="AU190" s="1221"/>
      <c r="AV190" s="1221"/>
      <c r="AW190" s="1221"/>
      <c r="AX190" s="1221"/>
      <c r="AY190" s="1221"/>
    </row>
    <row r="191" spans="1:51" s="234" customFormat="1" ht="24.75" customHeight="1">
      <c r="A191" s="2398"/>
      <c r="B191" s="2338" t="s">
        <v>267</v>
      </c>
      <c r="C191" s="2338"/>
      <c r="D191" s="3388"/>
      <c r="E191" s="3388"/>
      <c r="F191" s="3388"/>
      <c r="G191" s="2338"/>
      <c r="H191" s="3389" t="s">
        <v>268</v>
      </c>
      <c r="I191" s="3389"/>
      <c r="J191" s="3389"/>
      <c r="K191" s="142"/>
      <c r="L191" s="142"/>
      <c r="M191" s="142"/>
      <c r="N191" s="241"/>
      <c r="O191" s="142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AM191" s="1222"/>
      <c r="AN191" s="1222"/>
      <c r="AO191" s="1222"/>
      <c r="AP191" s="1222"/>
      <c r="AQ191" s="1222"/>
      <c r="AR191" s="1222"/>
      <c r="AT191" s="1222"/>
      <c r="AU191" s="1865" t="e">
        <f>AT189+AU189+AV189</f>
        <v>#REF!</v>
      </c>
      <c r="AV191" s="1865"/>
      <c r="AW191" s="1865"/>
      <c r="AX191" s="1865" t="e">
        <f>AW189+AX189+AY189</f>
        <v>#REF!</v>
      </c>
      <c r="AY191" s="1222"/>
    </row>
    <row r="192" spans="1:51" s="234" customFormat="1" ht="24.75" customHeight="1">
      <c r="A192" s="2398"/>
      <c r="B192" s="2338"/>
      <c r="C192" s="2338"/>
      <c r="D192" s="2338"/>
      <c r="E192" s="2338"/>
      <c r="F192" s="2338"/>
      <c r="G192" s="2338"/>
      <c r="H192" s="2338"/>
      <c r="I192" s="2338"/>
      <c r="J192" s="2338"/>
      <c r="K192" s="142"/>
      <c r="L192" s="142"/>
      <c r="M192" s="142"/>
      <c r="N192" s="241"/>
      <c r="O192" s="142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AM192" s="1222"/>
      <c r="AN192" s="1222"/>
      <c r="AO192" s="1222"/>
      <c r="AP192" s="1222"/>
      <c r="AQ192" s="1222"/>
      <c r="AR192" s="1222"/>
      <c r="AT192" s="1222"/>
      <c r="AU192" s="1865"/>
      <c r="AV192" s="1865"/>
      <c r="AW192" s="1865"/>
      <c r="AX192" s="1865"/>
      <c r="AY192" s="1222"/>
    </row>
    <row r="193" spans="1:51" s="234" customFormat="1" ht="21.75" customHeight="1">
      <c r="A193" s="2398"/>
      <c r="B193" s="2338" t="s">
        <v>105</v>
      </c>
      <c r="C193" s="2338"/>
      <c r="D193" s="3388"/>
      <c r="E193" s="3388"/>
      <c r="F193" s="3388"/>
      <c r="G193" s="2338"/>
      <c r="H193" s="3389" t="s">
        <v>269</v>
      </c>
      <c r="I193" s="3389"/>
      <c r="J193" s="3389"/>
      <c r="K193" s="142"/>
      <c r="L193" s="142"/>
      <c r="M193" s="142"/>
      <c r="N193" s="241"/>
      <c r="O193" s="142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AM193" s="1222"/>
      <c r="AN193" s="1222"/>
      <c r="AO193" s="1222"/>
      <c r="AP193" s="1222"/>
      <c r="AQ193" s="1222"/>
      <c r="AR193" s="1222"/>
      <c r="AT193" s="1222"/>
      <c r="AU193" s="1222"/>
      <c r="AV193" s="1222"/>
      <c r="AW193" s="1222"/>
      <c r="AX193" s="1222"/>
      <c r="AY193" s="1222"/>
    </row>
    <row r="194" spans="1:51" s="28" customFormat="1" ht="15.75">
      <c r="A194" s="2398"/>
      <c r="B194" s="2337"/>
      <c r="C194" s="142"/>
      <c r="D194" s="142"/>
      <c r="E194" s="142"/>
      <c r="F194" s="237"/>
      <c r="G194" s="244"/>
      <c r="H194" s="245"/>
      <c r="I194" s="246"/>
      <c r="J194" s="247"/>
      <c r="K194" s="247"/>
      <c r="L194" s="247"/>
      <c r="M194" s="247"/>
      <c r="N194" s="241"/>
      <c r="O194" s="142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AM194" s="1221"/>
      <c r="AN194" s="1221"/>
      <c r="AO194" s="1221"/>
      <c r="AP194" s="1221"/>
      <c r="AQ194" s="1221"/>
      <c r="AR194" s="1221"/>
      <c r="AT194" s="1221"/>
      <c r="AU194" s="1221"/>
      <c r="AV194" s="1221"/>
      <c r="AW194" s="1221"/>
      <c r="AX194" s="1221"/>
      <c r="AY194" s="1221"/>
    </row>
    <row r="195" spans="1:51" s="243" customFormat="1" ht="15.75">
      <c r="A195" s="2398"/>
      <c r="B195" s="2339" t="s">
        <v>443</v>
      </c>
      <c r="C195" s="142"/>
      <c r="D195" s="3381"/>
      <c r="E195" s="3445"/>
      <c r="F195" s="3445"/>
      <c r="G195" s="244"/>
      <c r="H195" s="245"/>
      <c r="I195" s="3233" t="s">
        <v>269</v>
      </c>
      <c r="J195" s="3384"/>
      <c r="K195" s="247"/>
      <c r="L195" s="247"/>
      <c r="M195" s="247"/>
      <c r="N195" s="241"/>
      <c r="O195" s="142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AM195" s="1223"/>
      <c r="AN195" s="1223"/>
      <c r="AO195" s="1223"/>
      <c r="AP195" s="1223"/>
      <c r="AQ195" s="1223"/>
      <c r="AR195" s="1223"/>
      <c r="AT195" s="1223"/>
      <c r="AU195" s="1223"/>
      <c r="AV195" s="1223"/>
      <c r="AW195" s="1223"/>
      <c r="AX195" s="1223"/>
      <c r="AY195" s="1223"/>
    </row>
    <row r="196" spans="1:51" s="243" customFormat="1" ht="15.75">
      <c r="A196" s="2398"/>
      <c r="B196" s="2337"/>
      <c r="C196" s="142"/>
      <c r="D196" s="142"/>
      <c r="E196" s="142"/>
      <c r="F196" s="237"/>
      <c r="G196" s="244"/>
      <c r="H196" s="245"/>
      <c r="I196" s="246"/>
      <c r="J196" s="247"/>
      <c r="K196" s="247"/>
      <c r="L196" s="247"/>
      <c r="M196" s="247"/>
      <c r="N196" s="241"/>
      <c r="O196" s="142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AM196" s="1223"/>
      <c r="AN196" s="1223"/>
      <c r="AO196" s="1223"/>
      <c r="AP196" s="1223"/>
      <c r="AQ196" s="1223"/>
      <c r="AR196" s="1223"/>
      <c r="AT196" s="1223"/>
      <c r="AU196" s="1223"/>
      <c r="AV196" s="1223"/>
      <c r="AW196" s="1223"/>
      <c r="AX196" s="1223"/>
      <c r="AY196" s="1223"/>
    </row>
    <row r="197" spans="1:51" s="243" customFormat="1" ht="15.75">
      <c r="A197" s="2398"/>
      <c r="B197" s="2337"/>
      <c r="C197" s="142"/>
      <c r="D197" s="142"/>
      <c r="E197" s="142"/>
      <c r="F197" s="237"/>
      <c r="G197" s="244"/>
      <c r="H197" s="245"/>
      <c r="I197" s="246"/>
      <c r="J197" s="247"/>
      <c r="K197" s="247"/>
      <c r="L197" s="247"/>
      <c r="M197" s="247"/>
      <c r="N197" s="241"/>
      <c r="O197" s="142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AM197" s="1223"/>
      <c r="AN197" s="1223"/>
      <c r="AO197" s="1223"/>
      <c r="AP197" s="1223"/>
      <c r="AQ197" s="1223"/>
      <c r="AR197" s="1223"/>
      <c r="AT197" s="1223"/>
      <c r="AU197" s="1223"/>
      <c r="AV197" s="1223"/>
      <c r="AW197" s="1223"/>
      <c r="AX197" s="1223"/>
      <c r="AY197" s="1223"/>
    </row>
    <row r="198" spans="1:51" s="243" customFormat="1" ht="15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AM198" s="1223"/>
      <c r="AN198" s="1223"/>
      <c r="AO198" s="1223"/>
      <c r="AP198" s="1223"/>
      <c r="AQ198" s="1223"/>
      <c r="AR198" s="1223"/>
      <c r="AT198" s="1223"/>
      <c r="AU198" s="1223"/>
      <c r="AV198" s="1223"/>
      <c r="AW198" s="1223"/>
      <c r="AX198" s="1223"/>
      <c r="AY198" s="1223"/>
    </row>
    <row r="199" spans="1:51" s="243" customFormat="1" ht="15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AM199" s="1223"/>
      <c r="AN199" s="1223"/>
      <c r="AO199" s="1223"/>
      <c r="AP199" s="1223"/>
      <c r="AQ199" s="1223"/>
      <c r="AR199" s="1223"/>
      <c r="AT199" s="1223"/>
      <c r="AU199" s="1223"/>
      <c r="AV199" s="1223"/>
      <c r="AW199" s="1223"/>
      <c r="AX199" s="1223"/>
      <c r="AY199" s="1223"/>
    </row>
    <row r="200" spans="1:51" s="243" customFormat="1" ht="15.75">
      <c r="A200" s="24"/>
      <c r="B200" s="28"/>
      <c r="C200" s="251"/>
      <c r="D200" s="252"/>
      <c r="E200" s="252"/>
      <c r="F200" s="251"/>
      <c r="G200" s="251"/>
      <c r="H200" s="251"/>
      <c r="I200" s="28"/>
      <c r="J200" s="28"/>
      <c r="K200" s="28"/>
      <c r="L200" s="28"/>
      <c r="M200" s="28"/>
      <c r="N200" s="28"/>
      <c r="O200" s="28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AM200" s="1223"/>
      <c r="AN200" s="1223"/>
      <c r="AO200" s="1223"/>
      <c r="AP200" s="1223"/>
      <c r="AQ200" s="1223"/>
      <c r="AR200" s="1223"/>
      <c r="AT200" s="1223"/>
      <c r="AU200" s="1223"/>
      <c r="AV200" s="1223"/>
      <c r="AW200" s="1223"/>
      <c r="AX200" s="1223"/>
      <c r="AY200" s="1223"/>
    </row>
    <row r="201" spans="1:51" s="243" customFormat="1" ht="15.75">
      <c r="A201" s="24"/>
      <c r="B201" s="2340"/>
      <c r="C201" s="2341"/>
      <c r="D201" s="2341"/>
      <c r="E201" s="2341"/>
      <c r="F201" s="2340"/>
      <c r="G201" s="2340"/>
      <c r="H201" s="2340"/>
      <c r="I201" s="2340"/>
      <c r="J201" s="2340"/>
      <c r="K201" s="2340"/>
      <c r="L201" s="2341"/>
      <c r="M201" s="2341"/>
      <c r="N201" s="2341"/>
      <c r="O201" s="198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AM201" s="1223"/>
      <c r="AN201" s="1223"/>
      <c r="AO201" s="1223"/>
      <c r="AP201" s="1223"/>
      <c r="AQ201" s="1223"/>
      <c r="AR201" s="1223"/>
      <c r="AT201" s="1223"/>
      <c r="AU201" s="1223"/>
      <c r="AV201" s="1223"/>
      <c r="AW201" s="1223"/>
      <c r="AX201" s="1223"/>
      <c r="AY201" s="1223"/>
    </row>
    <row r="202" spans="1:51" s="243" customFormat="1" ht="15.75">
      <c r="A202" s="24"/>
      <c r="B202" s="2340"/>
      <c r="C202" s="2341"/>
      <c r="D202" s="2341"/>
      <c r="E202" s="2341"/>
      <c r="F202" s="2340"/>
      <c r="G202" s="2340"/>
      <c r="H202" s="2340"/>
      <c r="I202" s="2340"/>
      <c r="J202" s="2340"/>
      <c r="K202" s="2340"/>
      <c r="L202" s="2341"/>
      <c r="M202" s="2341"/>
      <c r="N202" s="2341"/>
      <c r="O202" s="198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AM202" s="1223"/>
      <c r="AN202" s="1223"/>
      <c r="AO202" s="1223"/>
      <c r="AP202" s="1223"/>
      <c r="AQ202" s="1223"/>
      <c r="AR202" s="1223"/>
      <c r="AT202" s="1223"/>
      <c r="AU202" s="1223"/>
      <c r="AV202" s="1223"/>
      <c r="AW202" s="1223"/>
      <c r="AX202" s="1223"/>
      <c r="AY202" s="1223"/>
    </row>
    <row r="203" spans="1:51" s="250" customFormat="1" ht="15.75">
      <c r="A203" s="24"/>
      <c r="B203" s="2340"/>
      <c r="C203" s="2341"/>
      <c r="D203" s="2341"/>
      <c r="E203" s="2341"/>
      <c r="F203" s="2340"/>
      <c r="G203" s="2340"/>
      <c r="H203" s="2340"/>
      <c r="I203" s="2340"/>
      <c r="J203" s="2340"/>
      <c r="K203" s="2340"/>
      <c r="L203" s="2341"/>
      <c r="M203" s="2341"/>
      <c r="N203" s="2341"/>
      <c r="O203" s="198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AM203" s="1224"/>
      <c r="AN203" s="1224"/>
      <c r="AO203" s="1224"/>
      <c r="AP203" s="1224"/>
      <c r="AQ203" s="1224"/>
      <c r="AR203" s="1224"/>
      <c r="AT203" s="1224"/>
      <c r="AU203" s="1224"/>
      <c r="AV203" s="1224"/>
      <c r="AW203" s="1224"/>
      <c r="AX203" s="1224"/>
      <c r="AY203" s="1224"/>
    </row>
    <row r="204" spans="1:51" s="243" customFormat="1" ht="15.75">
      <c r="A204" s="24"/>
      <c r="B204" s="2340"/>
      <c r="C204" s="2341"/>
      <c r="D204" s="2341"/>
      <c r="E204" s="2341"/>
      <c r="F204" s="2340"/>
      <c r="G204" s="2340"/>
      <c r="H204" s="2340"/>
      <c r="I204" s="2340"/>
      <c r="J204" s="2340"/>
      <c r="K204" s="2340"/>
      <c r="L204" s="2341"/>
      <c r="M204" s="2341"/>
      <c r="N204" s="2341"/>
      <c r="O204" s="198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AM204" s="1223"/>
      <c r="AN204" s="1223"/>
      <c r="AO204" s="1223"/>
      <c r="AP204" s="1223"/>
      <c r="AQ204" s="1223"/>
      <c r="AR204" s="1223"/>
      <c r="AT204" s="1223"/>
      <c r="AU204" s="1223"/>
      <c r="AV204" s="1223"/>
      <c r="AW204" s="1223"/>
      <c r="AX204" s="1223"/>
      <c r="AY204" s="1223"/>
    </row>
    <row r="205" spans="1:51" s="243" customFormat="1" ht="15.75">
      <c r="A205" s="24"/>
      <c r="B205" s="2340"/>
      <c r="C205" s="2341"/>
      <c r="D205" s="2341"/>
      <c r="E205" s="2341"/>
      <c r="F205" s="2340"/>
      <c r="G205" s="2340"/>
      <c r="H205" s="2340"/>
      <c r="I205" s="2340"/>
      <c r="J205" s="2340"/>
      <c r="K205" s="2340"/>
      <c r="L205" s="2341"/>
      <c r="M205" s="2341"/>
      <c r="N205" s="2341"/>
      <c r="O205" s="198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AM205" s="1223"/>
      <c r="AN205" s="1223"/>
      <c r="AO205" s="1223"/>
      <c r="AP205" s="1223"/>
      <c r="AQ205" s="1223"/>
      <c r="AR205" s="1223"/>
      <c r="AT205" s="1223"/>
      <c r="AU205" s="1223"/>
      <c r="AV205" s="1223"/>
      <c r="AW205" s="1223"/>
      <c r="AX205" s="1223"/>
      <c r="AY205" s="1223"/>
    </row>
    <row r="206" spans="1:51" s="243" customFormat="1" ht="15.75">
      <c r="A206" s="24"/>
      <c r="B206" s="2342"/>
      <c r="C206" s="2343"/>
      <c r="D206" s="2343"/>
      <c r="E206" s="2343"/>
      <c r="F206" s="2342"/>
      <c r="G206" s="2342"/>
      <c r="H206" s="2342"/>
      <c r="I206" s="2342"/>
      <c r="J206" s="2342"/>
      <c r="K206" s="2342"/>
      <c r="L206" s="2343"/>
      <c r="M206" s="2343"/>
      <c r="N206" s="2343"/>
      <c r="O206" s="199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AM206" s="1223"/>
      <c r="AN206" s="1223"/>
      <c r="AO206" s="1223"/>
      <c r="AP206" s="1223"/>
      <c r="AQ206" s="1223"/>
      <c r="AR206" s="1223"/>
      <c r="AT206" s="1223"/>
      <c r="AU206" s="1223"/>
      <c r="AV206" s="1223"/>
      <c r="AW206" s="1223"/>
      <c r="AX206" s="1223"/>
      <c r="AY206" s="1223"/>
    </row>
    <row r="207" spans="1:51" s="243" customFormat="1" ht="15.75">
      <c r="A207" s="24"/>
      <c r="B207" s="2342"/>
      <c r="C207" s="2343"/>
      <c r="D207" s="2343"/>
      <c r="E207" s="2343"/>
      <c r="F207" s="2342"/>
      <c r="G207" s="2342"/>
      <c r="H207" s="2342"/>
      <c r="I207" s="2342"/>
      <c r="J207" s="2342"/>
      <c r="K207" s="2342"/>
      <c r="L207" s="2343"/>
      <c r="M207" s="2343"/>
      <c r="N207" s="2343"/>
      <c r="O207" s="199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AM207" s="1223"/>
      <c r="AN207" s="1223"/>
      <c r="AO207" s="1223"/>
      <c r="AP207" s="1223"/>
      <c r="AQ207" s="1223"/>
      <c r="AR207" s="1223"/>
      <c r="AT207" s="1223"/>
      <c r="AU207" s="1223"/>
      <c r="AV207" s="1223"/>
      <c r="AW207" s="1223"/>
      <c r="AX207" s="1223"/>
      <c r="AY207" s="1223"/>
    </row>
    <row r="208" spans="1:51" s="243" customFormat="1" ht="15.75">
      <c r="A208" s="24"/>
      <c r="B208" s="2342"/>
      <c r="C208" s="2343"/>
      <c r="D208" s="2343"/>
      <c r="E208" s="2343"/>
      <c r="F208" s="2342"/>
      <c r="G208" s="2342"/>
      <c r="H208" s="2342"/>
      <c r="I208" s="2342"/>
      <c r="J208" s="2342"/>
      <c r="K208" s="2342"/>
      <c r="L208" s="2343"/>
      <c r="M208" s="2343"/>
      <c r="N208" s="2343"/>
      <c r="O208" s="199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AM208" s="1223"/>
      <c r="AN208" s="1223"/>
      <c r="AO208" s="1223"/>
      <c r="AP208" s="1223"/>
      <c r="AQ208" s="1223"/>
      <c r="AR208" s="1223"/>
      <c r="AT208" s="1223"/>
      <c r="AU208" s="1223"/>
      <c r="AV208" s="1223"/>
      <c r="AW208" s="1223"/>
      <c r="AX208" s="1223"/>
      <c r="AY208" s="1223"/>
    </row>
    <row r="209" spans="1:51" s="243" customFormat="1" ht="15.75">
      <c r="A209" s="24"/>
      <c r="B209" s="2342"/>
      <c r="C209" s="2343"/>
      <c r="D209" s="2343"/>
      <c r="E209" s="2343"/>
      <c r="F209" s="2342"/>
      <c r="G209" s="2342"/>
      <c r="H209" s="2342"/>
      <c r="I209" s="2342"/>
      <c r="J209" s="2342"/>
      <c r="K209" s="2342"/>
      <c r="L209" s="2343"/>
      <c r="M209" s="2343"/>
      <c r="N209" s="2343"/>
      <c r="O209" s="199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AM209" s="1223"/>
      <c r="AN209" s="1223"/>
      <c r="AO209" s="1223"/>
      <c r="AP209" s="1223"/>
      <c r="AQ209" s="1223"/>
      <c r="AR209" s="1223"/>
      <c r="AT209" s="1223"/>
      <c r="AU209" s="1223"/>
      <c r="AV209" s="1223"/>
      <c r="AW209" s="1223"/>
      <c r="AX209" s="1223"/>
      <c r="AY209" s="1223"/>
    </row>
    <row r="210" spans="1:51" s="243" customFormat="1" ht="15.75">
      <c r="A210" s="24"/>
      <c r="B210" s="2342"/>
      <c r="C210" s="2343"/>
      <c r="D210" s="2343"/>
      <c r="E210" s="2343"/>
      <c r="F210" s="2342"/>
      <c r="G210" s="2342"/>
      <c r="H210" s="2342"/>
      <c r="I210" s="2342"/>
      <c r="J210" s="2342"/>
      <c r="K210" s="2342"/>
      <c r="L210" s="2343"/>
      <c r="M210" s="2343"/>
      <c r="N210" s="2343"/>
      <c r="O210" s="199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AM210" s="1223"/>
      <c r="AN210" s="1223"/>
      <c r="AO210" s="1223"/>
      <c r="AP210" s="1223"/>
      <c r="AQ210" s="1223"/>
      <c r="AR210" s="1223"/>
      <c r="AT210" s="1223"/>
      <c r="AU210" s="1223"/>
      <c r="AV210" s="1223"/>
      <c r="AW210" s="1223"/>
      <c r="AX210" s="1223"/>
      <c r="AY210" s="1223"/>
    </row>
    <row r="211" spans="1:51" s="28" customFormat="1" ht="15.75">
      <c r="A211" s="24"/>
      <c r="B211" s="2342"/>
      <c r="C211" s="2343"/>
      <c r="D211" s="2343"/>
      <c r="E211" s="2343"/>
      <c r="F211" s="2342"/>
      <c r="G211" s="2342"/>
      <c r="H211" s="2342"/>
      <c r="I211" s="2342"/>
      <c r="J211" s="2342"/>
      <c r="K211" s="2342"/>
      <c r="L211" s="2343"/>
      <c r="M211" s="2343"/>
      <c r="N211" s="2343"/>
      <c r="O211" s="199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AM211" s="1221"/>
      <c r="AN211" s="1221"/>
      <c r="AO211" s="1221"/>
      <c r="AP211" s="1221"/>
      <c r="AQ211" s="1221"/>
      <c r="AR211" s="1221"/>
      <c r="AT211" s="1221"/>
      <c r="AU211" s="1221"/>
      <c r="AV211" s="1221"/>
      <c r="AW211" s="1221"/>
      <c r="AX211" s="1221"/>
      <c r="AY211" s="1221"/>
    </row>
    <row r="212" spans="1:51" s="28" customFormat="1" ht="15.75">
      <c r="A212" s="24"/>
      <c r="B212" s="2342"/>
      <c r="C212" s="2343"/>
      <c r="D212" s="2343"/>
      <c r="E212" s="2343"/>
      <c r="F212" s="2342"/>
      <c r="G212" s="2342"/>
      <c r="H212" s="2342"/>
      <c r="I212" s="2342"/>
      <c r="J212" s="2342"/>
      <c r="K212" s="2342"/>
      <c r="L212" s="2343"/>
      <c r="M212" s="2343"/>
      <c r="N212" s="2343"/>
      <c r="O212" s="199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AM212" s="1221"/>
      <c r="AN212" s="1221"/>
      <c r="AO212" s="1221"/>
      <c r="AP212" s="1221"/>
      <c r="AQ212" s="1221"/>
      <c r="AR212" s="1221"/>
      <c r="AT212" s="1221"/>
      <c r="AU212" s="1221"/>
      <c r="AV212" s="1221"/>
      <c r="AW212" s="1221"/>
      <c r="AX212" s="1221"/>
      <c r="AY212" s="1221"/>
    </row>
    <row r="213" spans="1:51" s="28" customFormat="1" ht="15.75">
      <c r="A213" s="24"/>
      <c r="B213" s="2342"/>
      <c r="C213" s="2343"/>
      <c r="D213" s="2343"/>
      <c r="E213" s="2343"/>
      <c r="F213" s="2342"/>
      <c r="G213" s="2342"/>
      <c r="H213" s="2342"/>
      <c r="I213" s="2342"/>
      <c r="J213" s="2342"/>
      <c r="K213" s="2342"/>
      <c r="L213" s="2343"/>
      <c r="M213" s="2343"/>
      <c r="N213" s="2343"/>
      <c r="O213" s="199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AM213" s="1221"/>
      <c r="AN213" s="1221"/>
      <c r="AO213" s="1221"/>
      <c r="AP213" s="1221"/>
      <c r="AQ213" s="1221"/>
      <c r="AR213" s="1221"/>
      <c r="AT213" s="1221"/>
      <c r="AU213" s="1221"/>
      <c r="AV213" s="1221"/>
      <c r="AW213" s="1221"/>
      <c r="AX213" s="1221"/>
      <c r="AY213" s="1221"/>
    </row>
    <row r="214" spans="1:51" s="28" customFormat="1" ht="15.75">
      <c r="A214" s="24"/>
      <c r="B214" s="2342"/>
      <c r="C214" s="2343"/>
      <c r="D214" s="2343"/>
      <c r="E214" s="2343"/>
      <c r="F214" s="2342"/>
      <c r="G214" s="2342"/>
      <c r="H214" s="2342"/>
      <c r="I214" s="2342"/>
      <c r="J214" s="2342"/>
      <c r="K214" s="2342"/>
      <c r="L214" s="2343"/>
      <c r="M214" s="2343"/>
      <c r="N214" s="2343"/>
      <c r="O214" s="199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AM214" s="1221"/>
      <c r="AN214" s="1221"/>
      <c r="AO214" s="1221"/>
      <c r="AP214" s="1221"/>
      <c r="AQ214" s="1221"/>
      <c r="AR214" s="1221"/>
      <c r="AT214" s="1221"/>
      <c r="AU214" s="1221"/>
      <c r="AV214" s="1221"/>
      <c r="AW214" s="1221"/>
      <c r="AX214" s="1221"/>
      <c r="AY214" s="1221"/>
    </row>
    <row r="215" spans="1:51" s="28" customFormat="1" ht="15.75">
      <c r="A215" s="24"/>
      <c r="B215" s="2342"/>
      <c r="C215" s="2343"/>
      <c r="D215" s="2343"/>
      <c r="E215" s="2343"/>
      <c r="F215" s="2342"/>
      <c r="G215" s="2342"/>
      <c r="H215" s="2342"/>
      <c r="I215" s="2342"/>
      <c r="J215" s="2342"/>
      <c r="K215" s="2342"/>
      <c r="L215" s="2343"/>
      <c r="M215" s="2343"/>
      <c r="N215" s="2343"/>
      <c r="O215" s="199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AM215" s="1221"/>
      <c r="AN215" s="1221"/>
      <c r="AO215" s="1221"/>
      <c r="AP215" s="1221"/>
      <c r="AQ215" s="1221"/>
      <c r="AR215" s="1221"/>
      <c r="AT215" s="1221"/>
      <c r="AU215" s="1221"/>
      <c r="AV215" s="1221"/>
      <c r="AW215" s="1221"/>
      <c r="AX215" s="1221"/>
      <c r="AY215" s="1221"/>
    </row>
    <row r="216" spans="1:51" s="28" customFormat="1" ht="15.75">
      <c r="A216" s="24"/>
      <c r="B216" s="2342"/>
      <c r="C216" s="2343"/>
      <c r="D216" s="2343"/>
      <c r="E216" s="2343"/>
      <c r="F216" s="2342"/>
      <c r="G216" s="2342"/>
      <c r="H216" s="2342"/>
      <c r="I216" s="2342"/>
      <c r="J216" s="2342"/>
      <c r="K216" s="2342"/>
      <c r="L216" s="2343"/>
      <c r="M216" s="2343"/>
      <c r="N216" s="2343"/>
      <c r="O216" s="199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AM216" s="1221"/>
      <c r="AN216" s="1221"/>
      <c r="AO216" s="1221"/>
      <c r="AP216" s="1221"/>
      <c r="AQ216" s="1221"/>
      <c r="AR216" s="1221"/>
      <c r="AT216" s="1221"/>
      <c r="AU216" s="1221"/>
      <c r="AV216" s="1221"/>
      <c r="AW216" s="1221"/>
      <c r="AX216" s="1221"/>
      <c r="AY216" s="1221"/>
    </row>
    <row r="217" spans="1:51" s="28" customFormat="1" ht="15.75">
      <c r="A217" s="24"/>
      <c r="B217" s="2342"/>
      <c r="C217" s="2343"/>
      <c r="D217" s="2343"/>
      <c r="E217" s="2343"/>
      <c r="F217" s="2342"/>
      <c r="G217" s="2342"/>
      <c r="H217" s="2342"/>
      <c r="I217" s="2342"/>
      <c r="J217" s="2342"/>
      <c r="K217" s="2342"/>
      <c r="L217" s="2343"/>
      <c r="M217" s="2343"/>
      <c r="N217" s="2343"/>
      <c r="O217" s="199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AM217" s="1221"/>
      <c r="AN217" s="1221"/>
      <c r="AO217" s="1221"/>
      <c r="AP217" s="1221"/>
      <c r="AQ217" s="1221"/>
      <c r="AR217" s="1221"/>
      <c r="AT217" s="1221"/>
      <c r="AU217" s="1221"/>
      <c r="AV217" s="1221"/>
      <c r="AW217" s="1221"/>
      <c r="AX217" s="1221"/>
      <c r="AY217" s="1221"/>
    </row>
    <row r="218" spans="1:51" s="28" customFormat="1" ht="15.75">
      <c r="A218" s="24"/>
      <c r="B218" s="25"/>
      <c r="C218" s="26"/>
      <c r="D218" s="27"/>
      <c r="E218" s="27"/>
      <c r="F218" s="26"/>
      <c r="G218" s="26"/>
      <c r="H218" s="26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AM218" s="1221"/>
      <c r="AN218" s="1221"/>
      <c r="AO218" s="1221"/>
      <c r="AP218" s="1221"/>
      <c r="AQ218" s="1221"/>
      <c r="AR218" s="1221"/>
      <c r="AT218" s="1221"/>
      <c r="AU218" s="1221"/>
      <c r="AV218" s="1221"/>
      <c r="AW218" s="1221"/>
      <c r="AX218" s="1221"/>
      <c r="AY218" s="1221"/>
    </row>
    <row r="219" spans="1:51" s="28" customFormat="1" ht="15.75">
      <c r="A219" s="24"/>
      <c r="B219" s="25"/>
      <c r="C219" s="26"/>
      <c r="D219" s="27"/>
      <c r="E219" s="27"/>
      <c r="F219" s="26"/>
      <c r="G219" s="26"/>
      <c r="H219" s="26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198"/>
      <c r="AM219" s="1221"/>
      <c r="AN219" s="1221"/>
      <c r="AO219" s="1221"/>
      <c r="AP219" s="1221"/>
      <c r="AQ219" s="1221"/>
      <c r="AR219" s="1221"/>
      <c r="AT219" s="1221"/>
      <c r="AU219" s="1221"/>
      <c r="AV219" s="1221"/>
      <c r="AW219" s="1221"/>
      <c r="AX219" s="1221"/>
      <c r="AY219" s="1221"/>
    </row>
    <row r="220" spans="1:51" s="28" customFormat="1" ht="15.75">
      <c r="A220" s="24"/>
      <c r="B220" s="25"/>
      <c r="C220" s="26"/>
      <c r="D220" s="27"/>
      <c r="E220" s="27"/>
      <c r="F220" s="26"/>
      <c r="G220" s="26"/>
      <c r="H220" s="26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198"/>
      <c r="AM220" s="1221"/>
      <c r="AN220" s="1221"/>
      <c r="AO220" s="1221"/>
      <c r="AP220" s="1221"/>
      <c r="AQ220" s="1221"/>
      <c r="AR220" s="1221"/>
      <c r="AT220" s="1221"/>
      <c r="AU220" s="1221"/>
      <c r="AV220" s="1221"/>
      <c r="AW220" s="1221"/>
      <c r="AX220" s="1221"/>
      <c r="AY220" s="1221"/>
    </row>
    <row r="221" spans="1:51" s="28" customFormat="1" ht="15.75">
      <c r="A221" s="24"/>
      <c r="B221" s="25"/>
      <c r="C221" s="26"/>
      <c r="D221" s="27"/>
      <c r="E221" s="27"/>
      <c r="F221" s="26"/>
      <c r="G221" s="26"/>
      <c r="H221" s="26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198"/>
      <c r="AM221" s="1221"/>
      <c r="AN221" s="1221"/>
      <c r="AO221" s="1221"/>
      <c r="AP221" s="1221"/>
      <c r="AQ221" s="1221"/>
      <c r="AR221" s="1221"/>
      <c r="AT221" s="1221"/>
      <c r="AU221" s="1221"/>
      <c r="AV221" s="1221"/>
      <c r="AW221" s="1221"/>
      <c r="AX221" s="1221"/>
      <c r="AY221" s="1221"/>
    </row>
    <row r="222" spans="1:51" s="28" customFormat="1" ht="15.75">
      <c r="A222" s="24"/>
      <c r="B222" s="25"/>
      <c r="C222" s="26"/>
      <c r="D222" s="27"/>
      <c r="E222" s="27"/>
      <c r="F222" s="26"/>
      <c r="G222" s="26"/>
      <c r="H222" s="26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198"/>
      <c r="AM222" s="1221"/>
      <c r="AN222" s="1221"/>
      <c r="AO222" s="1221"/>
      <c r="AP222" s="1221"/>
      <c r="AQ222" s="1221"/>
      <c r="AR222" s="1221"/>
      <c r="AT222" s="1221"/>
      <c r="AU222" s="1221"/>
      <c r="AV222" s="1221"/>
      <c r="AW222" s="1221"/>
      <c r="AX222" s="1221"/>
      <c r="AY222" s="1221"/>
    </row>
    <row r="223" spans="1:51" s="28" customFormat="1" ht="15.75">
      <c r="A223" s="24"/>
      <c r="B223" s="25"/>
      <c r="C223" s="26"/>
      <c r="D223" s="27"/>
      <c r="E223" s="27"/>
      <c r="F223" s="26"/>
      <c r="G223" s="26"/>
      <c r="H223" s="26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198"/>
      <c r="AM223" s="1221"/>
      <c r="AN223" s="1221"/>
      <c r="AO223" s="1221"/>
      <c r="AP223" s="1221"/>
      <c r="AQ223" s="1221"/>
      <c r="AR223" s="1221"/>
      <c r="AT223" s="1221"/>
      <c r="AU223" s="1221"/>
      <c r="AV223" s="1221"/>
      <c r="AW223" s="1221"/>
      <c r="AX223" s="1221"/>
      <c r="AY223" s="1221"/>
    </row>
    <row r="224" ht="15.75">
      <c r="Z224" s="199"/>
    </row>
    <row r="225" ht="15.75">
      <c r="Z225" s="199"/>
    </row>
    <row r="226" ht="15.75">
      <c r="Z226" s="199"/>
    </row>
    <row r="227" ht="15.75">
      <c r="Z227" s="199"/>
    </row>
    <row r="228" ht="15.75">
      <c r="Z228" s="199"/>
    </row>
    <row r="229" ht="15.75">
      <c r="Z229" s="199"/>
    </row>
    <row r="230" ht="15.75">
      <c r="Z230" s="199"/>
    </row>
    <row r="231" ht="15.75">
      <c r="Z231" s="199"/>
    </row>
    <row r="232" ht="15.75">
      <c r="Z232" s="199"/>
    </row>
    <row r="233" ht="15.75">
      <c r="Z233" s="199"/>
    </row>
    <row r="234" ht="15.75">
      <c r="Z234" s="199"/>
    </row>
    <row r="235" ht="15.75">
      <c r="Z235" s="199"/>
    </row>
    <row r="237" ht="15.75">
      <c r="Z237" s="256"/>
    </row>
    <row r="238" spans="26:33" ht="15.75">
      <c r="Z238" s="251"/>
      <c r="AA238" s="251"/>
      <c r="AB238" s="251"/>
      <c r="AC238" s="251"/>
      <c r="AD238" s="251"/>
      <c r="AE238" s="251"/>
      <c r="AF238" s="251"/>
      <c r="AG238" s="251"/>
    </row>
    <row r="239" spans="26:33" ht="15.75">
      <c r="Z239" s="26"/>
      <c r="AA239" s="26"/>
      <c r="AB239" s="26"/>
      <c r="AC239" s="26"/>
      <c r="AD239" s="26"/>
      <c r="AE239" s="26"/>
      <c r="AF239" s="26"/>
      <c r="AG239" s="26"/>
    </row>
    <row r="240" spans="26:33" ht="15.75">
      <c r="Z240" s="26"/>
      <c r="AA240" s="26"/>
      <c r="AB240" s="26"/>
      <c r="AC240" s="26"/>
      <c r="AD240" s="26"/>
      <c r="AE240" s="26"/>
      <c r="AF240" s="26"/>
      <c r="AG240" s="26"/>
    </row>
    <row r="241" spans="26:33" ht="15.75">
      <c r="Z241" s="26"/>
      <c r="AA241" s="26"/>
      <c r="AB241" s="26"/>
      <c r="AC241" s="26"/>
      <c r="AD241" s="26"/>
      <c r="AE241" s="26"/>
      <c r="AF241" s="26"/>
      <c r="AG241" s="26"/>
    </row>
  </sheetData>
  <sheetProtection selectLockedCells="1" selectUnlockedCells="1"/>
  <mergeCells count="69">
    <mergeCell ref="N2:Y2"/>
    <mergeCell ref="C3:C7"/>
    <mergeCell ref="D3:D7"/>
    <mergeCell ref="E3:F4"/>
    <mergeCell ref="M3:M7"/>
    <mergeCell ref="N3:P4"/>
    <mergeCell ref="Q3:S4"/>
    <mergeCell ref="T3:V4"/>
    <mergeCell ref="L4:L7"/>
    <mergeCell ref="E5:E7"/>
    <mergeCell ref="A56:B56"/>
    <mergeCell ref="A57:B57"/>
    <mergeCell ref="A58:B58"/>
    <mergeCell ref="A1:Y1"/>
    <mergeCell ref="A2:A7"/>
    <mergeCell ref="B2:B7"/>
    <mergeCell ref="C2:F2"/>
    <mergeCell ref="G2:G7"/>
    <mergeCell ref="H2:L2"/>
    <mergeCell ref="W3:Y4"/>
    <mergeCell ref="F5:F7"/>
    <mergeCell ref="N6:Y6"/>
    <mergeCell ref="H3:H7"/>
    <mergeCell ref="I3:L3"/>
    <mergeCell ref="A9:Y9"/>
    <mergeCell ref="A10:Y10"/>
    <mergeCell ref="I4:I7"/>
    <mergeCell ref="J4:J7"/>
    <mergeCell ref="K4:K7"/>
    <mergeCell ref="A59:S59"/>
    <mergeCell ref="A96:B96"/>
    <mergeCell ref="A97:B97"/>
    <mergeCell ref="A99:S99"/>
    <mergeCell ref="A103:B103"/>
    <mergeCell ref="A104:B104"/>
    <mergeCell ref="A98:B98"/>
    <mergeCell ref="A105:B105"/>
    <mergeCell ref="A106:S106"/>
    <mergeCell ref="A115:S115"/>
    <mergeCell ref="A108:B108"/>
    <mergeCell ref="A109:S109"/>
    <mergeCell ref="A110:S110"/>
    <mergeCell ref="A116:S116"/>
    <mergeCell ref="A168:B168"/>
    <mergeCell ref="A111:S111"/>
    <mergeCell ref="A170:B170"/>
    <mergeCell ref="A171:B171"/>
    <mergeCell ref="C171:S171"/>
    <mergeCell ref="A169:B169"/>
    <mergeCell ref="A172:B172"/>
    <mergeCell ref="A173:B173"/>
    <mergeCell ref="A176:M176"/>
    <mergeCell ref="A174:B174"/>
    <mergeCell ref="A175:M175"/>
    <mergeCell ref="A177:M177"/>
    <mergeCell ref="K179:M179"/>
    <mergeCell ref="K181:M181"/>
    <mergeCell ref="N181:S181"/>
    <mergeCell ref="A182:S182"/>
    <mergeCell ref="N180:P180"/>
    <mergeCell ref="Q180:S180"/>
    <mergeCell ref="D195:F195"/>
    <mergeCell ref="I195:J195"/>
    <mergeCell ref="A189:B190"/>
    <mergeCell ref="C189:S190"/>
    <mergeCell ref="D191:F191"/>
    <mergeCell ref="H191:J191"/>
    <mergeCell ref="D193:F193"/>
    <mergeCell ref="H193:J193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4" r:id="rId1"/>
  <rowBreaks count="4" manualBreakCount="4">
    <brk id="43" max="18" man="1"/>
    <brk id="87" max="18" man="1"/>
    <brk id="121" max="18" man="1"/>
    <brk id="164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42.625" style="2578" customWidth="1"/>
    <col min="2" max="2" width="9.125" style="2578" customWidth="1"/>
    <col min="5" max="5" width="42.75390625" style="2578" customWidth="1"/>
    <col min="6" max="8" width="9.125" style="2578" customWidth="1"/>
  </cols>
  <sheetData>
    <row r="1" spans="1:8" ht="12.75">
      <c r="A1" s="2578" t="s">
        <v>344</v>
      </c>
      <c r="B1" s="2578" t="s">
        <v>420</v>
      </c>
      <c r="E1" s="2578" t="s">
        <v>357</v>
      </c>
      <c r="F1" s="3452" t="s">
        <v>420</v>
      </c>
      <c r="G1" s="3452"/>
      <c r="H1" s="3452"/>
    </row>
    <row r="2" spans="6:8" ht="12.75">
      <c r="F2" s="2578" t="s">
        <v>369</v>
      </c>
      <c r="G2" s="2578" t="s">
        <v>358</v>
      </c>
      <c r="H2" s="2578" t="s">
        <v>359</v>
      </c>
    </row>
    <row r="3" ht="12.75">
      <c r="A3" s="2578" t="s">
        <v>389</v>
      </c>
    </row>
    <row r="4" spans="1:8" ht="18.75">
      <c r="A4" s="1221" t="s">
        <v>387</v>
      </c>
      <c r="B4" s="2578">
        <v>4</v>
      </c>
      <c r="E4" s="2510" t="s">
        <v>376</v>
      </c>
      <c r="F4" s="2578">
        <v>3</v>
      </c>
      <c r="H4" s="2578">
        <v>3</v>
      </c>
    </row>
    <row r="5" spans="1:5" ht="31.5">
      <c r="A5" s="830" t="s">
        <v>206</v>
      </c>
      <c r="E5" s="1872" t="s">
        <v>206</v>
      </c>
    </row>
    <row r="6" spans="1:5" ht="47.25">
      <c r="A6" s="2585" t="s">
        <v>388</v>
      </c>
      <c r="E6" s="1799" t="s">
        <v>209</v>
      </c>
    </row>
    <row r="8" spans="1:8" ht="18.75">
      <c r="A8" s="1221" t="s">
        <v>390</v>
      </c>
      <c r="B8" s="2578">
        <v>3.5</v>
      </c>
      <c r="E8" s="2510" t="s">
        <v>373</v>
      </c>
      <c r="F8" s="2578">
        <v>3</v>
      </c>
      <c r="H8" s="2578">
        <v>3</v>
      </c>
    </row>
    <row r="9" spans="1:5" ht="31.5">
      <c r="A9" s="830" t="s">
        <v>391</v>
      </c>
      <c r="E9" s="1872" t="s">
        <v>210</v>
      </c>
    </row>
    <row r="10" spans="1:10" ht="31.5">
      <c r="A10" s="830" t="s">
        <v>319</v>
      </c>
      <c r="E10" s="2600" t="s">
        <v>101</v>
      </c>
      <c r="J10" t="s">
        <v>421</v>
      </c>
    </row>
    <row r="11" ht="21.75" customHeight="1"/>
    <row r="12" spans="1:8" ht="15" customHeight="1">
      <c r="A12" s="1221" t="s">
        <v>397</v>
      </c>
      <c r="B12" s="2578">
        <v>7</v>
      </c>
      <c r="E12" s="2510" t="s">
        <v>377</v>
      </c>
      <c r="F12" s="2578">
        <v>3</v>
      </c>
      <c r="H12" s="2578">
        <v>3</v>
      </c>
    </row>
    <row r="13" spans="1:5" ht="15.75" customHeight="1">
      <c r="A13" s="2585" t="s">
        <v>392</v>
      </c>
      <c r="E13" s="2327" t="s">
        <v>208</v>
      </c>
    </row>
    <row r="14" spans="1:5" ht="31.5">
      <c r="A14" s="2585" t="s">
        <v>393</v>
      </c>
      <c r="E14" s="1799" t="s">
        <v>319</v>
      </c>
    </row>
    <row r="15" ht="15.75">
      <c r="A15" s="2585" t="s">
        <v>394</v>
      </c>
    </row>
    <row r="16" ht="15.75">
      <c r="A16" s="830" t="s">
        <v>101</v>
      </c>
    </row>
    <row r="17" ht="15.75">
      <c r="A17" s="2585" t="s">
        <v>395</v>
      </c>
    </row>
    <row r="18" ht="15.75">
      <c r="A18" s="2585" t="s">
        <v>396</v>
      </c>
    </row>
    <row r="21" spans="1:2" ht="15.75">
      <c r="A21" s="1221" t="s">
        <v>398</v>
      </c>
      <c r="B21" s="2586">
        <v>3.5</v>
      </c>
    </row>
    <row r="22" spans="1:2" ht="15.75">
      <c r="A22" s="2585" t="s">
        <v>399</v>
      </c>
      <c r="B22" s="2587"/>
    </row>
    <row r="23" spans="1:2" ht="15.75">
      <c r="A23" s="2585" t="s">
        <v>400</v>
      </c>
      <c r="B23" s="2587"/>
    </row>
    <row r="24" spans="1:2" ht="15.75">
      <c r="A24" s="2585"/>
      <c r="B24" s="2587"/>
    </row>
    <row r="25" spans="1:2" ht="15.75">
      <c r="A25" s="1221"/>
      <c r="B25" s="2588"/>
    </row>
    <row r="26" spans="1:2" ht="15.75">
      <c r="A26" s="1221"/>
      <c r="B26" s="2588"/>
    </row>
    <row r="27" spans="1:2" ht="15.75">
      <c r="A27" s="1221"/>
      <c r="B27" s="2588"/>
    </row>
    <row r="28" spans="1:8" ht="15.75">
      <c r="A28" s="1221" t="s">
        <v>401</v>
      </c>
      <c r="B28" s="2589">
        <v>9</v>
      </c>
      <c r="E28" s="2578" t="s">
        <v>384</v>
      </c>
      <c r="F28" s="2578">
        <v>7</v>
      </c>
      <c r="G28" s="2578">
        <v>3.5</v>
      </c>
      <c r="H28" s="2578">
        <v>3.5</v>
      </c>
    </row>
    <row r="29" spans="1:5" ht="31.5">
      <c r="A29" s="830" t="s">
        <v>296</v>
      </c>
      <c r="B29" s="2587">
        <v>4</v>
      </c>
      <c r="E29" s="2579" t="s">
        <v>296</v>
      </c>
    </row>
    <row r="30" spans="1:2" ht="15.75">
      <c r="A30" s="830"/>
      <c r="B30" s="2587"/>
    </row>
    <row r="31" spans="1:2" ht="31.5">
      <c r="A31" s="830" t="s">
        <v>402</v>
      </c>
      <c r="B31" s="2587">
        <v>2</v>
      </c>
    </row>
    <row r="32" spans="1:2" ht="47.25">
      <c r="A32" s="830" t="s">
        <v>403</v>
      </c>
      <c r="B32" s="2587">
        <v>1</v>
      </c>
    </row>
    <row r="33" spans="1:2" ht="31.5">
      <c r="A33" s="2579" t="s">
        <v>296</v>
      </c>
      <c r="B33" s="2590">
        <v>2</v>
      </c>
    </row>
    <row r="34" spans="1:2" ht="15.75">
      <c r="A34" s="2579"/>
      <c r="B34" s="2591"/>
    </row>
    <row r="35" spans="1:2" ht="15.75">
      <c r="A35" s="2579"/>
      <c r="B35" s="2591"/>
    </row>
    <row r="36" spans="1:5" ht="47.25">
      <c r="A36" s="830" t="s">
        <v>293</v>
      </c>
      <c r="B36" s="2587">
        <v>4</v>
      </c>
      <c r="E36" s="2579" t="s">
        <v>293</v>
      </c>
    </row>
    <row r="37" spans="1:2" ht="15.75">
      <c r="A37" s="830"/>
      <c r="B37" s="2587"/>
    </row>
    <row r="38" spans="1:2" ht="47.25">
      <c r="A38" s="830" t="s">
        <v>293</v>
      </c>
      <c r="B38" s="2587">
        <v>2</v>
      </c>
    </row>
    <row r="39" spans="1:2" ht="47.25">
      <c r="A39" s="830" t="s">
        <v>404</v>
      </c>
      <c r="B39" s="2587">
        <v>1</v>
      </c>
    </row>
    <row r="40" spans="1:2" ht="47.25">
      <c r="A40" s="830" t="s">
        <v>293</v>
      </c>
      <c r="B40" s="2587">
        <v>2</v>
      </c>
    </row>
    <row r="41" spans="1:2" ht="15.75">
      <c r="A41" s="830"/>
      <c r="B41" s="2587"/>
    </row>
    <row r="42" spans="1:2" ht="15.75">
      <c r="A42" s="830"/>
      <c r="B42" s="2587"/>
    </row>
    <row r="43" spans="1:2" ht="15.75">
      <c r="A43" s="1221"/>
      <c r="B43" s="2588"/>
    </row>
    <row r="44" spans="1:2" ht="15.75">
      <c r="A44" s="1221"/>
      <c r="B44" s="2588"/>
    </row>
    <row r="45" spans="1:2" ht="15.75">
      <c r="A45" s="1221" t="s">
        <v>405</v>
      </c>
      <c r="B45" s="2588">
        <v>4</v>
      </c>
    </row>
    <row r="46" spans="1:2" ht="31.5">
      <c r="A46" s="2592" t="s">
        <v>406</v>
      </c>
      <c r="B46" s="2591">
        <v>4</v>
      </c>
    </row>
    <row r="47" spans="1:2" ht="15.75">
      <c r="A47" s="2593" t="s">
        <v>407</v>
      </c>
      <c r="B47" s="2594">
        <v>4</v>
      </c>
    </row>
    <row r="48" spans="1:2" ht="15.75">
      <c r="A48" s="1221"/>
      <c r="B48" s="2588"/>
    </row>
    <row r="49" spans="1:2" ht="15.75">
      <c r="A49" s="1221"/>
      <c r="B49" s="2588"/>
    </row>
    <row r="50" spans="1:2" ht="15.75">
      <c r="A50" s="1221"/>
      <c r="B50" s="2588"/>
    </row>
    <row r="51" spans="1:8" ht="18.75">
      <c r="A51" s="1221" t="s">
        <v>408</v>
      </c>
      <c r="B51" s="2588">
        <v>4</v>
      </c>
      <c r="E51" s="2510" t="s">
        <v>371</v>
      </c>
      <c r="F51" s="2578">
        <v>4</v>
      </c>
      <c r="G51" s="2578">
        <v>2</v>
      </c>
      <c r="H51" s="2578">
        <v>2</v>
      </c>
    </row>
    <row r="52" spans="1:5" ht="31.5">
      <c r="A52" s="2579" t="s">
        <v>85</v>
      </c>
      <c r="B52" s="2591">
        <v>2</v>
      </c>
      <c r="E52" s="2579" t="s">
        <v>85</v>
      </c>
    </row>
    <row r="53" spans="1:2" ht="31.5">
      <c r="A53" s="2579" t="s">
        <v>85</v>
      </c>
      <c r="B53" s="2591">
        <v>2</v>
      </c>
    </row>
    <row r="54" spans="1:5" ht="31.5">
      <c r="A54" s="2579" t="s">
        <v>295</v>
      </c>
      <c r="B54" s="2591">
        <v>2</v>
      </c>
      <c r="E54" s="2579" t="s">
        <v>295</v>
      </c>
    </row>
    <row r="55" spans="1:2" ht="31.5">
      <c r="A55" s="2579" t="s">
        <v>295</v>
      </c>
      <c r="B55" s="2591">
        <v>2</v>
      </c>
    </row>
    <row r="56" spans="1:2" ht="15.75">
      <c r="A56" s="1221"/>
      <c r="B56" s="2588"/>
    </row>
    <row r="57" spans="1:2" ht="15.75">
      <c r="A57" s="1221"/>
      <c r="B57" s="2588"/>
    </row>
    <row r="58" spans="1:2" ht="15.75">
      <c r="A58" s="1221" t="s">
        <v>409</v>
      </c>
      <c r="B58" s="2588">
        <v>3</v>
      </c>
    </row>
    <row r="59" spans="1:2" ht="31.5">
      <c r="A59" s="2592" t="s">
        <v>410</v>
      </c>
      <c r="B59" s="2591">
        <v>3</v>
      </c>
    </row>
    <row r="60" spans="1:2" ht="31.5">
      <c r="A60" s="2592" t="s">
        <v>411</v>
      </c>
      <c r="B60" s="2591">
        <v>3</v>
      </c>
    </row>
    <row r="61" spans="1:2" ht="15.75">
      <c r="A61" s="1221"/>
      <c r="B61" s="2588"/>
    </row>
    <row r="62" spans="1:2" ht="15.75">
      <c r="A62" s="1221"/>
      <c r="B62" s="2588"/>
    </row>
    <row r="63" spans="1:2" ht="15.75">
      <c r="A63" s="1221"/>
      <c r="B63" s="2588"/>
    </row>
    <row r="64" spans="1:8" ht="18.75">
      <c r="A64" s="1221" t="s">
        <v>412</v>
      </c>
      <c r="B64" s="2588">
        <v>9</v>
      </c>
      <c r="E64" s="2510" t="s">
        <v>375</v>
      </c>
      <c r="F64" s="2578">
        <v>9</v>
      </c>
      <c r="G64" s="2578">
        <v>5</v>
      </c>
      <c r="H64" s="2578">
        <v>4</v>
      </c>
    </row>
    <row r="65" spans="1:2" ht="15.75">
      <c r="A65" s="2579"/>
      <c r="B65" s="2595"/>
    </row>
    <row r="66" spans="1:5" ht="31.5">
      <c r="A66" s="2579" t="s">
        <v>413</v>
      </c>
      <c r="B66" s="2591">
        <v>4</v>
      </c>
      <c r="E66" s="1686" t="s">
        <v>207</v>
      </c>
    </row>
    <row r="67" spans="1:2" ht="31.5">
      <c r="A67" s="2596" t="s">
        <v>414</v>
      </c>
      <c r="B67" s="2591">
        <v>1</v>
      </c>
    </row>
    <row r="68" spans="1:2" ht="31.5">
      <c r="A68" s="2579" t="s">
        <v>413</v>
      </c>
      <c r="B68" s="2591"/>
    </row>
    <row r="69" spans="1:2" ht="31.5">
      <c r="A69" s="2579" t="s">
        <v>413</v>
      </c>
      <c r="B69" s="2591">
        <v>3</v>
      </c>
    </row>
    <row r="70" spans="1:2" ht="31.5">
      <c r="A70" s="2596" t="s">
        <v>414</v>
      </c>
      <c r="B70" s="2591">
        <v>1</v>
      </c>
    </row>
    <row r="71" spans="1:2" ht="15.75">
      <c r="A71" s="2582"/>
      <c r="B71" s="2597"/>
    </row>
    <row r="72" spans="1:5" ht="31.5">
      <c r="A72" s="2582" t="s">
        <v>211</v>
      </c>
      <c r="B72" s="2598">
        <v>4</v>
      </c>
      <c r="E72" s="1799" t="s">
        <v>211</v>
      </c>
    </row>
    <row r="73" spans="1:2" ht="31.5">
      <c r="A73" s="2599" t="s">
        <v>415</v>
      </c>
      <c r="B73" s="2598">
        <v>1</v>
      </c>
    </row>
    <row r="74" spans="1:2" ht="31.5">
      <c r="A74" s="2582" t="s">
        <v>211</v>
      </c>
      <c r="B74" s="2598"/>
    </row>
    <row r="75" spans="1:2" ht="31.5">
      <c r="A75" s="2582" t="s">
        <v>211</v>
      </c>
      <c r="B75" s="2598">
        <v>3</v>
      </c>
    </row>
    <row r="76" spans="1:2" ht="31.5">
      <c r="A76" s="2599" t="s">
        <v>415</v>
      </c>
      <c r="B76" s="2598">
        <v>1</v>
      </c>
    </row>
    <row r="77" spans="1:2" ht="15.75">
      <c r="A77" s="1221"/>
      <c r="B77" s="2588"/>
    </row>
    <row r="78" spans="1:2" ht="15.75">
      <c r="A78" s="1221"/>
      <c r="B78" s="2588"/>
    </row>
    <row r="79" spans="1:8" ht="19.5" thickBot="1">
      <c r="A79" s="1221" t="s">
        <v>416</v>
      </c>
      <c r="B79" s="2588">
        <v>4</v>
      </c>
      <c r="E79" s="2510" t="s">
        <v>374</v>
      </c>
      <c r="F79" s="2578">
        <v>5</v>
      </c>
      <c r="G79" s="2578">
        <v>3</v>
      </c>
      <c r="H79" s="2578">
        <v>2</v>
      </c>
    </row>
    <row r="80" spans="1:5" ht="15.75">
      <c r="A80" s="2579" t="s">
        <v>417</v>
      </c>
      <c r="B80" s="2591">
        <v>2</v>
      </c>
      <c r="E80" s="2455" t="s">
        <v>204</v>
      </c>
    </row>
    <row r="81" spans="1:2" ht="15.75">
      <c r="A81" s="830" t="s">
        <v>417</v>
      </c>
      <c r="B81" s="2587">
        <v>2</v>
      </c>
    </row>
    <row r="82" spans="1:5" ht="15.75">
      <c r="A82" s="2579" t="s">
        <v>320</v>
      </c>
      <c r="B82" s="2591">
        <v>2</v>
      </c>
      <c r="E82" s="2461" t="s">
        <v>320</v>
      </c>
    </row>
    <row r="83" spans="1:2" ht="15.75">
      <c r="A83" s="2579" t="s">
        <v>418</v>
      </c>
      <c r="B83" s="2591">
        <v>2</v>
      </c>
    </row>
    <row r="86" spans="4:8" ht="18.75">
      <c r="D86" s="2577"/>
      <c r="E86" s="2510" t="s">
        <v>372</v>
      </c>
      <c r="H86" s="2578" t="s">
        <v>419</v>
      </c>
    </row>
    <row r="87" spans="4:5" ht="15.75">
      <c r="D87" s="1876"/>
      <c r="E87" s="2580" t="s">
        <v>80</v>
      </c>
    </row>
    <row r="88" spans="4:5" ht="15.75">
      <c r="D88" s="1876"/>
      <c r="E88" s="2580" t="s">
        <v>328</v>
      </c>
    </row>
    <row r="89" spans="4:5" ht="15.75">
      <c r="D89" s="1876"/>
      <c r="E89" s="2581" t="s">
        <v>90</v>
      </c>
    </row>
    <row r="90" spans="4:5" ht="15.75">
      <c r="D90" s="1876"/>
      <c r="E90" s="2582" t="s">
        <v>71</v>
      </c>
    </row>
    <row r="91" spans="4:5" ht="15.75">
      <c r="D91" s="1876"/>
      <c r="E91" s="2582" t="s">
        <v>90</v>
      </c>
    </row>
    <row r="92" spans="4:5" ht="31.5">
      <c r="D92" s="1876"/>
      <c r="E92" s="2583" t="s">
        <v>82</v>
      </c>
    </row>
    <row r="93" spans="4:5" ht="15.75">
      <c r="D93" s="1876"/>
      <c r="E93" s="1221" t="s">
        <v>297</v>
      </c>
    </row>
    <row r="94" spans="4:5" ht="15.75">
      <c r="D94" s="1876"/>
      <c r="E94" s="1221" t="s">
        <v>328</v>
      </c>
    </row>
    <row r="95" spans="4:5" ht="15.75">
      <c r="D95" s="1876"/>
      <c r="E95" s="2584" t="s">
        <v>90</v>
      </c>
    </row>
    <row r="96" spans="4:5" ht="15.75">
      <c r="D96" s="1876"/>
      <c r="E96" s="830" t="s">
        <v>71</v>
      </c>
    </row>
    <row r="97" spans="4:5" ht="15.75">
      <c r="D97" s="1876"/>
      <c r="E97" s="830" t="s">
        <v>90</v>
      </c>
    </row>
    <row r="98" spans="4:5" ht="31.5">
      <c r="D98" s="1876"/>
      <c r="E98" s="830" t="s">
        <v>298</v>
      </c>
    </row>
  </sheetData>
  <sheetProtection/>
  <mergeCells count="1">
    <mergeCell ref="F1:H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3"/>
  <sheetViews>
    <sheetView zoomScalePageLayoutView="0" workbookViewId="0" topLeftCell="A22">
      <selection activeCell="E7" sqref="E7"/>
    </sheetView>
  </sheetViews>
  <sheetFormatPr defaultColWidth="9.00390625" defaultRowHeight="12.75"/>
  <cols>
    <col min="1" max="1" width="49.375" style="0" customWidth="1"/>
    <col min="5" max="8" width="9.125" style="2578" customWidth="1"/>
  </cols>
  <sheetData>
    <row r="1" ht="12.75">
      <c r="E1" s="2578" t="s">
        <v>357</v>
      </c>
    </row>
    <row r="2" spans="1:8" ht="12.75">
      <c r="A2" t="s">
        <v>344</v>
      </c>
      <c r="E2" s="2578" t="s">
        <v>358</v>
      </c>
      <c r="F2" s="3452" t="s">
        <v>359</v>
      </c>
      <c r="G2" s="3452"/>
      <c r="H2" s="2578" t="s">
        <v>369</v>
      </c>
    </row>
    <row r="3" spans="6:7" ht="12.75">
      <c r="F3" s="2619" t="s">
        <v>49</v>
      </c>
      <c r="G3" s="2619" t="s">
        <v>50</v>
      </c>
    </row>
    <row r="4" ht="12.75">
      <c r="A4" s="2502" t="s">
        <v>367</v>
      </c>
    </row>
    <row r="5" spans="1:8" ht="12.75">
      <c r="A5" t="s">
        <v>345</v>
      </c>
      <c r="B5">
        <v>8</v>
      </c>
      <c r="E5" s="2627">
        <f>'план (правка)'!G12</f>
        <v>6.5</v>
      </c>
      <c r="G5" s="2627">
        <f>'план (правка)'!G14</f>
        <v>1.5</v>
      </c>
      <c r="H5" s="2627">
        <f>SUM(E5:G5)</f>
        <v>8</v>
      </c>
    </row>
    <row r="6" spans="1:8" ht="12.75">
      <c r="A6" t="s">
        <v>346</v>
      </c>
      <c r="B6">
        <v>4.5</v>
      </c>
      <c r="E6" s="2578">
        <f>'план (правка)'!G15</f>
        <v>4.5</v>
      </c>
      <c r="H6" s="2578">
        <f aca="true" t="shared" si="0" ref="H6:H24">SUM(E6:G6)</f>
        <v>4.5</v>
      </c>
    </row>
    <row r="7" spans="1:11" ht="12.75">
      <c r="A7" t="s">
        <v>62</v>
      </c>
      <c r="B7">
        <v>3</v>
      </c>
      <c r="E7" s="2628">
        <f>'план (правка)'!G17</f>
        <v>2</v>
      </c>
      <c r="F7" s="2628">
        <f>'план (правка)'!G18</f>
        <v>1</v>
      </c>
      <c r="G7" s="2629"/>
      <c r="H7" s="2578">
        <f t="shared" si="0"/>
        <v>3</v>
      </c>
      <c r="K7" t="s">
        <v>378</v>
      </c>
    </row>
    <row r="8" spans="1:8" ht="12.75">
      <c r="A8" t="s">
        <v>347</v>
      </c>
      <c r="B8">
        <v>3</v>
      </c>
      <c r="E8" s="2578">
        <f>'план (правка)'!G19</f>
        <v>3</v>
      </c>
      <c r="H8" s="2578">
        <f t="shared" si="0"/>
        <v>3</v>
      </c>
    </row>
    <row r="9" spans="1:8" ht="12.75">
      <c r="A9" t="s">
        <v>67</v>
      </c>
      <c r="B9">
        <v>4</v>
      </c>
      <c r="E9" s="2578">
        <f>'план (правка)'!G21</f>
        <v>2.5</v>
      </c>
      <c r="F9" s="2578">
        <f>'план (правка)'!G22</f>
        <v>1.5</v>
      </c>
      <c r="H9" s="2578">
        <f t="shared" si="0"/>
        <v>4</v>
      </c>
    </row>
    <row r="10" spans="1:8" ht="12.75">
      <c r="A10" t="s">
        <v>158</v>
      </c>
      <c r="B10">
        <v>15</v>
      </c>
      <c r="E10" s="2578">
        <f>'план (правка)'!G29</f>
        <v>9</v>
      </c>
      <c r="F10" s="2578">
        <f>'план (правка)'!G30</f>
        <v>6</v>
      </c>
      <c r="H10" s="2578">
        <f t="shared" si="0"/>
        <v>15</v>
      </c>
    </row>
    <row r="11" spans="1:8" ht="12.75">
      <c r="A11" t="s">
        <v>348</v>
      </c>
      <c r="B11">
        <v>2</v>
      </c>
      <c r="E11" s="2578">
        <f>'план (правка)'!G26</f>
        <v>1</v>
      </c>
      <c r="F11" s="2578">
        <f>'план (правка)'!G27</f>
        <v>1</v>
      </c>
      <c r="H11" s="2578">
        <f t="shared" si="0"/>
        <v>2</v>
      </c>
    </row>
    <row r="12" spans="1:8" ht="12.75">
      <c r="A12" t="s">
        <v>349</v>
      </c>
      <c r="B12">
        <v>3</v>
      </c>
      <c r="E12" s="2578">
        <f>'план (правка)'!G31</f>
        <v>3</v>
      </c>
      <c r="H12" s="2578">
        <f t="shared" si="0"/>
        <v>3</v>
      </c>
    </row>
    <row r="13" spans="1:8" ht="12.75">
      <c r="A13" t="s">
        <v>350</v>
      </c>
      <c r="B13">
        <v>3</v>
      </c>
      <c r="E13" s="2578">
        <f>'план (правка)'!G32</f>
        <v>3</v>
      </c>
      <c r="H13" s="2578">
        <f t="shared" si="0"/>
        <v>3</v>
      </c>
    </row>
    <row r="14" spans="1:8" ht="12.75">
      <c r="A14" t="s">
        <v>351</v>
      </c>
      <c r="B14">
        <v>5</v>
      </c>
      <c r="E14" s="2578">
        <f>'план (правка)'!G34</f>
        <v>2</v>
      </c>
      <c r="F14" s="2578">
        <f>'план (правка)'!G35</f>
        <v>3</v>
      </c>
      <c r="H14" s="2578">
        <f t="shared" si="0"/>
        <v>5</v>
      </c>
    </row>
    <row r="15" spans="1:10" ht="12.75">
      <c r="A15" t="s">
        <v>69</v>
      </c>
      <c r="B15">
        <v>9.5</v>
      </c>
      <c r="E15" s="2630">
        <f>'план (правка)'!G37</f>
        <v>4.5</v>
      </c>
      <c r="F15" s="2629">
        <f>'план (правка)'!G38</f>
        <v>5</v>
      </c>
      <c r="G15" s="2630"/>
      <c r="H15" s="2578">
        <f t="shared" si="0"/>
        <v>9.5</v>
      </c>
      <c r="J15" t="s">
        <v>364</v>
      </c>
    </row>
    <row r="16" spans="1:8" ht="12.75">
      <c r="A16" t="s">
        <v>352</v>
      </c>
      <c r="B16">
        <v>6</v>
      </c>
      <c r="E16" s="2578">
        <f>'план (правка)'!G40</f>
        <v>5</v>
      </c>
      <c r="G16" s="2578">
        <f>'план (правка)'!G41</f>
        <v>1</v>
      </c>
      <c r="H16" s="2578">
        <f t="shared" si="0"/>
        <v>6</v>
      </c>
    </row>
    <row r="17" spans="1:8" ht="12.75">
      <c r="A17" t="s">
        <v>353</v>
      </c>
      <c r="H17" s="2578">
        <f t="shared" si="0"/>
        <v>0</v>
      </c>
    </row>
    <row r="18" spans="1:8" ht="12.75">
      <c r="A18" t="s">
        <v>163</v>
      </c>
      <c r="H18" s="2578">
        <f t="shared" si="0"/>
        <v>0</v>
      </c>
    </row>
    <row r="19" spans="1:8" ht="12.75">
      <c r="A19" t="s">
        <v>100</v>
      </c>
      <c r="B19">
        <v>3</v>
      </c>
      <c r="E19" s="2578">
        <f>'план (правка)'!G43</f>
        <v>0.5</v>
      </c>
      <c r="F19" s="2578">
        <f>'план (правка)'!G44</f>
        <v>2.5</v>
      </c>
      <c r="H19" s="2578">
        <f t="shared" si="0"/>
        <v>3</v>
      </c>
    </row>
    <row r="20" spans="1:8" ht="12.75">
      <c r="A20" t="s">
        <v>354</v>
      </c>
      <c r="B20">
        <v>5</v>
      </c>
      <c r="F20" s="2578">
        <f>'план (правка)'!G45</f>
        <v>5</v>
      </c>
      <c r="H20" s="2578">
        <f t="shared" si="0"/>
        <v>5</v>
      </c>
    </row>
    <row r="21" spans="1:8" ht="12.75">
      <c r="A21" t="s">
        <v>75</v>
      </c>
      <c r="B21">
        <v>4</v>
      </c>
      <c r="F21" s="2578">
        <f>'план (правка)'!G46</f>
        <v>4</v>
      </c>
      <c r="H21" s="2578">
        <f t="shared" si="0"/>
        <v>4</v>
      </c>
    </row>
    <row r="22" spans="1:8" ht="12.75">
      <c r="A22" t="s">
        <v>355</v>
      </c>
      <c r="B22">
        <v>8</v>
      </c>
      <c r="E22" s="2578">
        <f>'план (правка)'!G48</f>
        <v>4.5</v>
      </c>
      <c r="F22" s="2578">
        <f>'план (правка)'!G49</f>
        <v>3.5</v>
      </c>
      <c r="H22" s="2578">
        <f t="shared" si="0"/>
        <v>8</v>
      </c>
    </row>
    <row r="23" spans="1:8" ht="12.75">
      <c r="A23" t="s">
        <v>159</v>
      </c>
      <c r="B23">
        <v>4</v>
      </c>
      <c r="E23" s="2578">
        <f>'план (правка)'!G51</f>
        <v>2</v>
      </c>
      <c r="F23" s="2578">
        <f>'план (правка)'!G52</f>
        <v>2</v>
      </c>
      <c r="H23" s="2578">
        <f t="shared" si="0"/>
        <v>4</v>
      </c>
    </row>
    <row r="24" spans="1:8" ht="12.75">
      <c r="A24" t="s">
        <v>356</v>
      </c>
      <c r="B24">
        <v>11</v>
      </c>
      <c r="E24" s="2578">
        <f>'план (правка)'!G54</f>
        <v>6</v>
      </c>
      <c r="F24" s="2578">
        <f>'план (правка)'!G55</f>
        <v>5</v>
      </c>
      <c r="H24" s="2578">
        <f t="shared" si="0"/>
        <v>11</v>
      </c>
    </row>
    <row r="26" ht="12.75">
      <c r="A26" s="2502" t="s">
        <v>368</v>
      </c>
    </row>
    <row r="27" spans="1:8" ht="12.75">
      <c r="A27" t="s">
        <v>361</v>
      </c>
      <c r="B27">
        <v>3</v>
      </c>
      <c r="E27" s="2578" t="e">
        <f>'план (правка)'!#REF!</f>
        <v>#REF!</v>
      </c>
      <c r="H27" s="2578" t="e">
        <f aca="true" t="shared" si="1" ref="H27:H36">SUM(E27:G27)</f>
        <v>#REF!</v>
      </c>
    </row>
    <row r="28" spans="1:8" ht="12.75">
      <c r="A28" t="s">
        <v>83</v>
      </c>
      <c r="B28">
        <v>4</v>
      </c>
      <c r="E28" s="2578">
        <f>'план (правка)'!G90</f>
        <v>3.5</v>
      </c>
      <c r="G28" s="2578">
        <f>'план (правка)'!G91</f>
        <v>1.5</v>
      </c>
      <c r="H28" s="2578">
        <f t="shared" si="1"/>
        <v>5</v>
      </c>
    </row>
    <row r="29" spans="1:8" ht="12.75">
      <c r="A29" t="s">
        <v>84</v>
      </c>
      <c r="B29">
        <v>7</v>
      </c>
      <c r="E29" s="2578">
        <f>'план (правка)'!G61</f>
        <v>1</v>
      </c>
      <c r="F29" s="2578">
        <f>'план (правка)'!G63+'план (правка)'!G64</f>
        <v>6</v>
      </c>
      <c r="H29" s="2578">
        <f t="shared" si="1"/>
        <v>7</v>
      </c>
    </row>
    <row r="30" spans="1:15" ht="12.75">
      <c r="A30" t="s">
        <v>80</v>
      </c>
      <c r="B30">
        <v>6.5</v>
      </c>
      <c r="E30" s="2631">
        <f>'план (правка)'!G66</f>
        <v>0.5</v>
      </c>
      <c r="F30" s="2631">
        <f>'план (правка)'!G68</f>
        <v>3.5</v>
      </c>
      <c r="G30" s="2631">
        <f>'план (правка)'!G69+'план (правка)'!G70</f>
        <v>2.5</v>
      </c>
      <c r="H30" s="2578">
        <f t="shared" si="1"/>
        <v>6.5</v>
      </c>
      <c r="J30" t="s">
        <v>365</v>
      </c>
      <c r="O30" t="s">
        <v>378</v>
      </c>
    </row>
    <row r="31" spans="1:8" ht="12.75">
      <c r="A31" t="s">
        <v>86</v>
      </c>
      <c r="B31">
        <v>5</v>
      </c>
      <c r="E31" s="2627">
        <f>'план (правка)'!G93</f>
        <v>4.5</v>
      </c>
      <c r="G31" s="2627">
        <f>'план (правка)'!G94</f>
        <v>1.5</v>
      </c>
      <c r="H31" s="2578">
        <f t="shared" si="1"/>
        <v>6</v>
      </c>
    </row>
    <row r="32" spans="1:10" ht="12.75">
      <c r="A32" s="2508" t="s">
        <v>362</v>
      </c>
      <c r="B32">
        <v>3</v>
      </c>
      <c r="E32" s="2630">
        <f>'план (правка)'!G72</f>
        <v>2</v>
      </c>
      <c r="F32" s="2630"/>
      <c r="G32" s="2630">
        <f>'план (правка)'!G73</f>
        <v>1</v>
      </c>
      <c r="H32" s="2578">
        <f t="shared" si="1"/>
        <v>3</v>
      </c>
      <c r="J32" t="s">
        <v>366</v>
      </c>
    </row>
    <row r="33" spans="1:8" ht="12.75">
      <c r="A33" t="s">
        <v>91</v>
      </c>
      <c r="B33">
        <v>7</v>
      </c>
      <c r="E33" s="2578">
        <f>'план (правка)'!G80</f>
        <v>3</v>
      </c>
      <c r="F33" s="2578">
        <f>'план (правка)'!G82</f>
        <v>2.5</v>
      </c>
      <c r="G33" s="2578" t="e">
        <f>'план (правка)'!G83+'план (правка)'!#REF!</f>
        <v>#REF!</v>
      </c>
      <c r="H33" s="2578" t="e">
        <f t="shared" si="1"/>
        <v>#REF!</v>
      </c>
    </row>
    <row r="34" spans="1:8" ht="12.75">
      <c r="A34" t="s">
        <v>94</v>
      </c>
      <c r="B34">
        <v>9.5</v>
      </c>
      <c r="E34" s="2578">
        <f>'план (правка)'!G85</f>
        <v>8</v>
      </c>
      <c r="G34" s="2627">
        <f>'план (правка)'!G87+'план (правка)'!G88</f>
        <v>2.5</v>
      </c>
      <c r="H34" s="2627">
        <f t="shared" si="1"/>
        <v>10.5</v>
      </c>
    </row>
    <row r="35" spans="1:8" ht="12.75">
      <c r="A35" t="s">
        <v>93</v>
      </c>
      <c r="B35">
        <v>3</v>
      </c>
      <c r="G35" s="2578">
        <f>'план (правка)'!G95</f>
        <v>3</v>
      </c>
      <c r="H35" s="2578">
        <f t="shared" si="1"/>
        <v>3</v>
      </c>
    </row>
    <row r="36" spans="1:8" ht="12.75">
      <c r="A36" t="s">
        <v>363</v>
      </c>
      <c r="B36">
        <v>11</v>
      </c>
      <c r="E36" s="2578">
        <f>'план (правка)'!G75</f>
        <v>2.5</v>
      </c>
      <c r="F36" s="2578">
        <f>'план (правка)'!G77+'план (правка)'!G78</f>
        <v>8.5</v>
      </c>
      <c r="H36" s="2578">
        <f t="shared" si="1"/>
        <v>11</v>
      </c>
    </row>
    <row r="38" ht="13.5" thickBot="1">
      <c r="A38" s="2502" t="s">
        <v>381</v>
      </c>
    </row>
    <row r="39" spans="1:10" ht="15.75">
      <c r="A39" s="2529" t="s">
        <v>379</v>
      </c>
      <c r="B39" s="2530">
        <v>3</v>
      </c>
      <c r="E39" s="2632">
        <f>'план (правка)'!G100</f>
        <v>3</v>
      </c>
      <c r="H39" s="2578">
        <f>SUM(E39:G39)</f>
        <v>3</v>
      </c>
      <c r="J39" t="s">
        <v>378</v>
      </c>
    </row>
    <row r="40" spans="1:10" ht="15.75">
      <c r="A40" s="1839" t="s">
        <v>380</v>
      </c>
      <c r="B40" s="2531">
        <v>3</v>
      </c>
      <c r="E40" s="2632">
        <f>'план (правка)'!G101</f>
        <v>3</v>
      </c>
      <c r="H40" s="2578">
        <f>SUM(E40:G40)</f>
        <v>3</v>
      </c>
      <c r="J40" t="s">
        <v>378</v>
      </c>
    </row>
    <row r="41" spans="1:8" ht="15.75">
      <c r="A41" s="1839" t="s">
        <v>99</v>
      </c>
      <c r="B41" s="2531">
        <v>6.5</v>
      </c>
      <c r="E41" s="2632"/>
      <c r="G41" s="2578">
        <v>6.5</v>
      </c>
      <c r="H41" s="2578">
        <f>SUM(E41:G41)</f>
        <v>6.5</v>
      </c>
    </row>
    <row r="42" spans="1:8" ht="12.75">
      <c r="A42" s="2502" t="s">
        <v>382</v>
      </c>
      <c r="H42" s="2578">
        <f>SUM(E42:F42)</f>
        <v>0</v>
      </c>
    </row>
    <row r="43" spans="1:8" ht="16.5" thickBot="1">
      <c r="A43" s="2532" t="s">
        <v>317</v>
      </c>
      <c r="B43">
        <v>7.5</v>
      </c>
      <c r="G43" s="2578">
        <v>7.5</v>
      </c>
      <c r="H43" s="2578">
        <f>SUM(E43:G43)</f>
        <v>7.5</v>
      </c>
    </row>
    <row r="45" spans="1:10" ht="12.75">
      <c r="A45" t="s">
        <v>383</v>
      </c>
      <c r="J45" t="s">
        <v>438</v>
      </c>
    </row>
    <row r="46" spans="1:11" ht="12.75">
      <c r="A46" t="s">
        <v>384</v>
      </c>
      <c r="B46">
        <v>3</v>
      </c>
      <c r="E46" s="2578">
        <v>3</v>
      </c>
      <c r="J46" t="s">
        <v>428</v>
      </c>
      <c r="K46" t="s">
        <v>439</v>
      </c>
    </row>
    <row r="47" spans="1:11" ht="12.75">
      <c r="A47" t="s">
        <v>385</v>
      </c>
      <c r="B47">
        <v>3</v>
      </c>
      <c r="E47" s="2578">
        <v>3</v>
      </c>
      <c r="J47" t="s">
        <v>429</v>
      </c>
      <c r="K47" t="s">
        <v>439</v>
      </c>
    </row>
    <row r="48" spans="1:11" ht="12.75">
      <c r="A48" t="s">
        <v>386</v>
      </c>
      <c r="B48">
        <v>3</v>
      </c>
      <c r="E48" s="2578">
        <v>3</v>
      </c>
      <c r="J48" t="s">
        <v>430</v>
      </c>
      <c r="K48" t="s">
        <v>439</v>
      </c>
    </row>
    <row r="50" ht="12.75" hidden="1"/>
    <row r="51" ht="12.75" hidden="1">
      <c r="A51" t="s">
        <v>389</v>
      </c>
    </row>
    <row r="52" spans="1:2" ht="15.75" hidden="1">
      <c r="A52" s="28" t="s">
        <v>387</v>
      </c>
      <c r="B52">
        <v>4</v>
      </c>
    </row>
    <row r="53" ht="31.5" hidden="1">
      <c r="A53" s="2533" t="s">
        <v>206</v>
      </c>
    </row>
    <row r="54" ht="31.5" hidden="1">
      <c r="A54" s="2534" t="s">
        <v>388</v>
      </c>
    </row>
    <row r="55" ht="12.75" hidden="1"/>
    <row r="56" spans="1:2" ht="15.75" hidden="1">
      <c r="A56" s="28" t="s">
        <v>390</v>
      </c>
      <c r="B56">
        <v>3.5</v>
      </c>
    </row>
    <row r="57" ht="31.5" hidden="1">
      <c r="A57" s="2533" t="s">
        <v>391</v>
      </c>
    </row>
    <row r="58" ht="31.5" hidden="1">
      <c r="A58" s="2535" t="s">
        <v>319</v>
      </c>
    </row>
    <row r="59" ht="12.75" hidden="1"/>
    <row r="60" spans="1:2" ht="15.75" hidden="1">
      <c r="A60" s="28" t="s">
        <v>397</v>
      </c>
      <c r="B60">
        <v>7</v>
      </c>
    </row>
    <row r="61" ht="15.75" hidden="1">
      <c r="A61" s="2536" t="s">
        <v>392</v>
      </c>
    </row>
    <row r="62" ht="15.75" hidden="1">
      <c r="A62" s="2537" t="s">
        <v>393</v>
      </c>
    </row>
    <row r="63" ht="15.75" hidden="1">
      <c r="A63" s="2537" t="s">
        <v>394</v>
      </c>
    </row>
    <row r="64" ht="15.75" hidden="1">
      <c r="A64" s="2535" t="s">
        <v>101</v>
      </c>
    </row>
    <row r="65" ht="15.75" hidden="1">
      <c r="A65" s="2537" t="s">
        <v>395</v>
      </c>
    </row>
    <row r="66" ht="15.75" hidden="1">
      <c r="A66" s="2534" t="s">
        <v>396</v>
      </c>
    </row>
    <row r="67" ht="12.75" hidden="1"/>
    <row r="68" ht="12.75" hidden="1"/>
    <row r="69" spans="1:5" ht="16.5" hidden="1" thickBot="1">
      <c r="A69" s="28" t="s">
        <v>398</v>
      </c>
      <c r="B69" s="2315">
        <v>3.5</v>
      </c>
      <c r="C69" s="2538"/>
      <c r="D69" s="2620"/>
      <c r="E69" s="1223"/>
    </row>
    <row r="70" spans="1:5" ht="15.75" hidden="1">
      <c r="A70" s="2536" t="s">
        <v>399</v>
      </c>
      <c r="B70" s="2540"/>
      <c r="C70" s="2539"/>
      <c r="D70" s="2621"/>
      <c r="E70" s="1884"/>
    </row>
    <row r="71" spans="1:5" ht="15.75" hidden="1">
      <c r="A71" s="2534" t="s">
        <v>400</v>
      </c>
      <c r="B71" s="2542"/>
      <c r="C71" s="2541"/>
      <c r="D71" s="2622"/>
      <c r="E71" s="1884"/>
    </row>
    <row r="72" spans="1:5" ht="15.75" hidden="1">
      <c r="A72" s="2340"/>
      <c r="B72" s="2544"/>
      <c r="C72" s="2543"/>
      <c r="D72" s="2552"/>
      <c r="E72" s="1884"/>
    </row>
    <row r="73" spans="1:6" ht="15.75" hidden="1">
      <c r="A73" s="28"/>
      <c r="B73" s="251"/>
      <c r="C73" s="252"/>
      <c r="D73" s="252"/>
      <c r="E73" s="2588"/>
      <c r="F73" s="2588"/>
    </row>
    <row r="74" spans="1:6" ht="15.75" hidden="1">
      <c r="A74" s="28"/>
      <c r="B74" s="251"/>
      <c r="C74" s="252"/>
      <c r="D74" s="252"/>
      <c r="E74" s="2588"/>
      <c r="F74" s="2588"/>
    </row>
    <row r="75" spans="1:6" ht="15.75" hidden="1">
      <c r="A75" s="28"/>
      <c r="B75" s="251"/>
      <c r="C75" s="252"/>
      <c r="D75" s="252"/>
      <c r="E75" s="2588"/>
      <c r="F75" s="2588"/>
    </row>
    <row r="76" spans="1:6" ht="15.75" hidden="1">
      <c r="A76" s="28" t="s">
        <v>401</v>
      </c>
      <c r="B76" s="2567">
        <v>9</v>
      </c>
      <c r="C76" s="252"/>
      <c r="D76" s="252"/>
      <c r="E76" s="2588"/>
      <c r="F76" s="2588"/>
    </row>
    <row r="77" spans="1:5" ht="31.5" hidden="1">
      <c r="A77" s="1687" t="s">
        <v>296</v>
      </c>
      <c r="B77" s="2545">
        <v>4</v>
      </c>
      <c r="C77" s="216"/>
      <c r="D77" s="2546"/>
      <c r="E77" s="1884"/>
    </row>
    <row r="78" spans="1:5" ht="15.75" hidden="1">
      <c r="A78" s="1687"/>
      <c r="B78" s="2547"/>
      <c r="C78" s="2546"/>
      <c r="D78" s="2623"/>
      <c r="E78" s="1884"/>
    </row>
    <row r="79" spans="1:5" ht="31.5" hidden="1">
      <c r="A79" s="1687" t="s">
        <v>402</v>
      </c>
      <c r="B79" s="2545">
        <v>2</v>
      </c>
      <c r="C79" s="2546"/>
      <c r="D79" s="2546"/>
      <c r="E79" s="1884"/>
    </row>
    <row r="80" spans="1:5" ht="31.5" hidden="1">
      <c r="A80" s="1687" t="s">
        <v>403</v>
      </c>
      <c r="B80" s="2545">
        <v>1</v>
      </c>
      <c r="C80" s="2546"/>
      <c r="D80" s="2546"/>
      <c r="E80" s="1884"/>
    </row>
    <row r="81" spans="1:5" ht="31.5" hidden="1">
      <c r="A81" s="2548" t="s">
        <v>296</v>
      </c>
      <c r="B81" s="2550">
        <v>2</v>
      </c>
      <c r="C81" s="2549"/>
      <c r="D81" s="2560"/>
      <c r="E81" s="2595"/>
    </row>
    <row r="82" spans="1:5" ht="15.75" hidden="1">
      <c r="A82" s="2548"/>
      <c r="B82" s="2551"/>
      <c r="C82" s="2549"/>
      <c r="D82" s="2560"/>
      <c r="E82" s="2595"/>
    </row>
    <row r="83" spans="1:5" ht="15.75" hidden="1">
      <c r="A83" s="2548"/>
      <c r="B83" s="2551"/>
      <c r="C83" s="2549"/>
      <c r="D83" s="2560"/>
      <c r="E83" s="2595"/>
    </row>
    <row r="84" spans="1:5" ht="31.5" hidden="1">
      <c r="A84" s="1687" t="s">
        <v>293</v>
      </c>
      <c r="B84" s="2545">
        <v>4</v>
      </c>
      <c r="C84" s="216"/>
      <c r="D84" s="2546"/>
      <c r="E84" s="1884"/>
    </row>
    <row r="85" spans="1:5" ht="15.75" hidden="1">
      <c r="A85" s="1687"/>
      <c r="B85" s="2545"/>
      <c r="C85" s="2552"/>
      <c r="D85" s="2552"/>
      <c r="E85" s="1884"/>
    </row>
    <row r="86" spans="1:5" ht="31.5" hidden="1">
      <c r="A86" s="1687" t="s">
        <v>293</v>
      </c>
      <c r="B86" s="2545">
        <v>2</v>
      </c>
      <c r="C86" s="2546"/>
      <c r="D86" s="2546"/>
      <c r="E86" s="1884"/>
    </row>
    <row r="87" spans="1:5" ht="31.5" hidden="1">
      <c r="A87" s="1687" t="s">
        <v>404</v>
      </c>
      <c r="B87" s="2545">
        <v>1</v>
      </c>
      <c r="C87" s="2546"/>
      <c r="D87" s="2546"/>
      <c r="E87" s="1884"/>
    </row>
    <row r="88" spans="1:5" ht="31.5" hidden="1">
      <c r="A88" s="1839" t="s">
        <v>293</v>
      </c>
      <c r="B88" s="2553">
        <v>2</v>
      </c>
      <c r="C88" s="216"/>
      <c r="D88" s="2546"/>
      <c r="E88" s="1884"/>
    </row>
    <row r="89" spans="1:5" ht="15.75" hidden="1">
      <c r="A89" s="1839"/>
      <c r="B89" s="2553"/>
      <c r="C89" s="216"/>
      <c r="D89" s="2546"/>
      <c r="E89" s="1884"/>
    </row>
    <row r="90" spans="1:5" ht="15.75" hidden="1">
      <c r="A90" s="1839"/>
      <c r="B90" s="2553"/>
      <c r="C90" s="216"/>
      <c r="D90" s="2546"/>
      <c r="E90" s="1884"/>
    </row>
    <row r="91" spans="1:6" ht="15.75" hidden="1">
      <c r="A91" s="28"/>
      <c r="B91" s="251"/>
      <c r="C91" s="252"/>
      <c r="D91" s="252"/>
      <c r="E91" s="2588"/>
      <c r="F91" s="2588"/>
    </row>
    <row r="92" spans="1:6" ht="15.75" hidden="1">
      <c r="A92" s="28"/>
      <c r="B92" s="251"/>
      <c r="C92" s="252"/>
      <c r="D92" s="252"/>
      <c r="E92" s="2588"/>
      <c r="F92" s="2588"/>
    </row>
    <row r="93" spans="1:6" ht="15.75" hidden="1">
      <c r="A93" s="28" t="s">
        <v>405</v>
      </c>
      <c r="B93" s="251">
        <v>4</v>
      </c>
      <c r="C93" s="252"/>
      <c r="D93" s="252"/>
      <c r="E93" s="2588"/>
      <c r="F93" s="2588"/>
    </row>
    <row r="94" spans="1:5" ht="15.75" hidden="1">
      <c r="A94" s="2554" t="s">
        <v>406</v>
      </c>
      <c r="B94" s="2557">
        <v>4</v>
      </c>
      <c r="C94" s="2556"/>
      <c r="D94" s="2561"/>
      <c r="E94" s="2595"/>
    </row>
    <row r="95" spans="1:5" ht="15.75" hidden="1">
      <c r="A95" s="2558" t="s">
        <v>407</v>
      </c>
      <c r="B95" s="2512">
        <v>4</v>
      </c>
      <c r="C95" s="2559"/>
      <c r="D95" s="2624"/>
      <c r="E95" s="2593"/>
    </row>
    <row r="96" spans="1:6" ht="15.75" hidden="1">
      <c r="A96" s="28"/>
      <c r="B96" s="251"/>
      <c r="C96" s="252"/>
      <c r="D96" s="252"/>
      <c r="E96" s="2588"/>
      <c r="F96" s="2588"/>
    </row>
    <row r="97" spans="1:6" ht="15.75" hidden="1">
      <c r="A97" s="28"/>
      <c r="B97" s="251"/>
      <c r="C97" s="252"/>
      <c r="D97" s="252"/>
      <c r="E97" s="2588"/>
      <c r="F97" s="2588"/>
    </row>
    <row r="98" spans="1:6" ht="15.75" hidden="1">
      <c r="A98" s="28"/>
      <c r="B98" s="251"/>
      <c r="C98" s="252"/>
      <c r="D98" s="252"/>
      <c r="E98" s="2588"/>
      <c r="F98" s="2588"/>
    </row>
    <row r="99" spans="1:6" ht="15.75" hidden="1">
      <c r="A99" s="28" t="s">
        <v>408</v>
      </c>
      <c r="B99" s="251">
        <v>4</v>
      </c>
      <c r="C99" s="252"/>
      <c r="D99" s="252"/>
      <c r="E99" s="2588"/>
      <c r="F99" s="2588"/>
    </row>
    <row r="100" spans="1:5" ht="31.5" hidden="1">
      <c r="A100" s="2473" t="s">
        <v>85</v>
      </c>
      <c r="B100" s="2557">
        <v>2</v>
      </c>
      <c r="C100" s="2560"/>
      <c r="D100" s="2560"/>
      <c r="E100" s="2595"/>
    </row>
    <row r="101" spans="1:5" ht="31.5" hidden="1">
      <c r="A101" s="2548" t="s">
        <v>85</v>
      </c>
      <c r="B101" s="2551">
        <v>2</v>
      </c>
      <c r="C101" s="2549"/>
      <c r="D101" s="2560"/>
      <c r="E101" s="2595"/>
    </row>
    <row r="102" spans="1:5" ht="31.5" hidden="1">
      <c r="A102" s="2473" t="s">
        <v>295</v>
      </c>
      <c r="B102" s="2557">
        <v>2</v>
      </c>
      <c r="C102" s="2560"/>
      <c r="D102" s="2560"/>
      <c r="E102" s="2595"/>
    </row>
    <row r="103" spans="1:5" ht="31.5" hidden="1">
      <c r="A103" s="2548" t="s">
        <v>295</v>
      </c>
      <c r="B103" s="2551">
        <v>2</v>
      </c>
      <c r="C103" s="2549"/>
      <c r="D103" s="2560"/>
      <c r="E103" s="2595"/>
    </row>
    <row r="104" spans="1:6" ht="15.75" hidden="1">
      <c r="A104" s="28"/>
      <c r="B104" s="251"/>
      <c r="C104" s="252"/>
      <c r="D104" s="252"/>
      <c r="E104" s="2588"/>
      <c r="F104" s="2588"/>
    </row>
    <row r="105" spans="1:6" ht="15.75" hidden="1">
      <c r="A105" s="28"/>
      <c r="B105" s="251"/>
      <c r="C105" s="252"/>
      <c r="D105" s="252"/>
      <c r="E105" s="2588"/>
      <c r="F105" s="2588"/>
    </row>
    <row r="106" spans="1:6" ht="15.75" hidden="1">
      <c r="A106" s="28" t="s">
        <v>409</v>
      </c>
      <c r="B106" s="251">
        <v>3</v>
      </c>
      <c r="C106" s="252"/>
      <c r="D106" s="252"/>
      <c r="E106" s="2588"/>
      <c r="F106" s="2588"/>
    </row>
    <row r="107" spans="1:5" ht="31.5" hidden="1">
      <c r="A107" s="2554" t="s">
        <v>410</v>
      </c>
      <c r="B107" s="2557">
        <v>3</v>
      </c>
      <c r="C107" s="2561"/>
      <c r="D107" s="2561"/>
      <c r="E107" s="2595"/>
    </row>
    <row r="108" spans="1:5" ht="16.5" hidden="1" thickBot="1">
      <c r="A108" s="2562" t="s">
        <v>411</v>
      </c>
      <c r="B108" s="2563">
        <v>3</v>
      </c>
      <c r="C108" s="2561"/>
      <c r="D108" s="2625"/>
      <c r="E108" s="2595"/>
    </row>
    <row r="109" spans="1:6" ht="15.75" hidden="1">
      <c r="A109" s="28"/>
      <c r="B109" s="251"/>
      <c r="C109" s="252"/>
      <c r="D109" s="252"/>
      <c r="E109" s="2588"/>
      <c r="F109" s="2588"/>
    </row>
    <row r="110" spans="1:6" ht="15.75" hidden="1">
      <c r="A110" s="28"/>
      <c r="B110" s="251"/>
      <c r="C110" s="252"/>
      <c r="D110" s="252"/>
      <c r="E110" s="2588"/>
      <c r="F110" s="2588"/>
    </row>
    <row r="111" spans="1:6" ht="15.75" hidden="1">
      <c r="A111" s="28"/>
      <c r="B111" s="251"/>
      <c r="C111" s="252"/>
      <c r="D111" s="252"/>
      <c r="E111" s="2588"/>
      <c r="F111" s="2588"/>
    </row>
    <row r="112" spans="1:6" ht="15.75" hidden="1">
      <c r="A112" s="28" t="s">
        <v>412</v>
      </c>
      <c r="B112" s="251">
        <v>9</v>
      </c>
      <c r="C112" s="252"/>
      <c r="D112" s="252"/>
      <c r="E112" s="2588"/>
      <c r="F112" s="2588"/>
    </row>
    <row r="113" spans="1:6" ht="15.75" hidden="1">
      <c r="A113" s="2473"/>
      <c r="B113" s="2555"/>
      <c r="C113" s="2549"/>
      <c r="D113" s="2560"/>
      <c r="E113" s="2595"/>
      <c r="F113" s="2591"/>
    </row>
    <row r="114" spans="1:5" ht="31.5" hidden="1">
      <c r="A114" s="2473" t="s">
        <v>413</v>
      </c>
      <c r="B114" s="2557">
        <v>4</v>
      </c>
      <c r="C114" s="2549"/>
      <c r="D114" s="2560"/>
      <c r="E114" s="2595"/>
    </row>
    <row r="115" spans="1:5" ht="31.5" hidden="1">
      <c r="A115" s="2474" t="s">
        <v>414</v>
      </c>
      <c r="B115" s="2557">
        <v>1</v>
      </c>
      <c r="C115" s="2549"/>
      <c r="D115" s="2560"/>
      <c r="E115" s="2595"/>
    </row>
    <row r="116" spans="1:5" ht="31.5" hidden="1">
      <c r="A116" s="2473" t="s">
        <v>413</v>
      </c>
      <c r="B116" s="2557"/>
      <c r="C116" s="2560"/>
      <c r="D116" s="2560"/>
      <c r="E116" s="2595"/>
    </row>
    <row r="117" spans="1:5" ht="31.5" hidden="1">
      <c r="A117" s="2473" t="s">
        <v>413</v>
      </c>
      <c r="B117" s="2557">
        <v>3</v>
      </c>
      <c r="C117" s="2560"/>
      <c r="D117" s="2560"/>
      <c r="E117" s="2595"/>
    </row>
    <row r="118" spans="1:5" ht="31.5" hidden="1">
      <c r="A118" s="2474" t="s">
        <v>414</v>
      </c>
      <c r="B118" s="2557">
        <v>1</v>
      </c>
      <c r="C118" s="2560"/>
      <c r="D118" s="2560"/>
      <c r="E118" s="2595"/>
    </row>
    <row r="119" spans="1:5" ht="15.75" hidden="1">
      <c r="A119" s="2500"/>
      <c r="B119" s="2569"/>
      <c r="C119" s="2568"/>
      <c r="D119" s="2626"/>
      <c r="E119" s="2633"/>
    </row>
    <row r="120" spans="1:5" ht="31.5" hidden="1">
      <c r="A120" s="2500" t="s">
        <v>211</v>
      </c>
      <c r="B120" s="2571">
        <v>4</v>
      </c>
      <c r="C120" s="2570"/>
      <c r="D120" s="2574"/>
      <c r="E120" s="2634"/>
    </row>
    <row r="121" spans="1:5" ht="32.25" hidden="1" thickBot="1">
      <c r="A121" s="2572" t="s">
        <v>415</v>
      </c>
      <c r="B121" s="2573">
        <v>1</v>
      </c>
      <c r="C121" s="2568"/>
      <c r="D121" s="2626"/>
      <c r="E121" s="2634"/>
    </row>
    <row r="122" spans="1:5" ht="31.5" hidden="1">
      <c r="A122" s="2500" t="s">
        <v>211</v>
      </c>
      <c r="B122" s="2571"/>
      <c r="C122" s="2574"/>
      <c r="D122" s="2574"/>
      <c r="E122" s="2634"/>
    </row>
    <row r="123" spans="1:5" ht="31.5" hidden="1">
      <c r="A123" s="2500" t="s">
        <v>211</v>
      </c>
      <c r="B123" s="2571">
        <v>3</v>
      </c>
      <c r="C123" s="2574"/>
      <c r="D123" s="2574"/>
      <c r="E123" s="2634"/>
    </row>
    <row r="124" spans="1:5" ht="31.5" hidden="1">
      <c r="A124" s="2575" t="s">
        <v>415</v>
      </c>
      <c r="B124" s="2571">
        <v>1</v>
      </c>
      <c r="C124" s="2574"/>
      <c r="D124" s="2574"/>
      <c r="E124" s="2634"/>
    </row>
    <row r="125" spans="1:6" ht="15.75" hidden="1">
      <c r="A125" s="28"/>
      <c r="B125" s="251"/>
      <c r="C125" s="252"/>
      <c r="D125" s="252"/>
      <c r="E125" s="2588"/>
      <c r="F125" s="2588"/>
    </row>
    <row r="126" spans="1:6" ht="15.75" hidden="1">
      <c r="A126" s="28"/>
      <c r="B126" s="251"/>
      <c r="C126" s="252"/>
      <c r="D126" s="252"/>
      <c r="E126" s="2588"/>
      <c r="F126" s="2588"/>
    </row>
    <row r="127" spans="1:6" ht="15.75" hidden="1">
      <c r="A127" s="28" t="s">
        <v>416</v>
      </c>
      <c r="B127" s="251">
        <v>4</v>
      </c>
      <c r="C127" s="252"/>
      <c r="D127" s="252"/>
      <c r="E127" s="2588"/>
      <c r="F127" s="2588"/>
    </row>
    <row r="128" spans="1:5" ht="15.75" hidden="1">
      <c r="A128" s="2473" t="s">
        <v>417</v>
      </c>
      <c r="B128" s="2557">
        <v>2</v>
      </c>
      <c r="C128" s="2560"/>
      <c r="D128" s="2560"/>
      <c r="E128" s="2595"/>
    </row>
    <row r="129" spans="1:5" ht="15.75" hidden="1">
      <c r="A129" s="2564" t="s">
        <v>417</v>
      </c>
      <c r="B129" s="2544">
        <v>2</v>
      </c>
      <c r="C129" s="216"/>
      <c r="D129" s="2546"/>
      <c r="E129" s="1884"/>
    </row>
    <row r="130" spans="1:5" ht="15.75" hidden="1">
      <c r="A130" s="2473" t="s">
        <v>320</v>
      </c>
      <c r="B130" s="2557">
        <v>2</v>
      </c>
      <c r="C130" s="2560"/>
      <c r="D130" s="2560"/>
      <c r="E130" s="2595"/>
    </row>
    <row r="131" spans="1:5" ht="15.75" hidden="1">
      <c r="A131" s="2565" t="s">
        <v>418</v>
      </c>
      <c r="B131" s="2566">
        <v>2</v>
      </c>
      <c r="C131" s="2549"/>
      <c r="D131" s="2560"/>
      <c r="E131" s="2595"/>
    </row>
    <row r="132" ht="12.75" hidden="1"/>
    <row r="133" ht="12.75" hidden="1"/>
    <row r="134" spans="5:10" ht="12.75">
      <c r="E134" s="2578">
        <f>'план (правка)'!G121</f>
        <v>3</v>
      </c>
      <c r="G134" s="2578">
        <f>'план (правка)'!G123+'план (правка)'!G124</f>
        <v>6</v>
      </c>
      <c r="H134" s="2578">
        <f>SUM(E134:G134)</f>
        <v>9</v>
      </c>
      <c r="J134" t="s">
        <v>384</v>
      </c>
    </row>
    <row r="135" spans="2:10" ht="12.75">
      <c r="B135" s="2576">
        <f>B127+B112+B106+B99+B93+B76+B69+B60+B56+B52</f>
        <v>51</v>
      </c>
      <c r="E135" s="2578">
        <f>'план (правка)'!G132</f>
        <v>3.5</v>
      </c>
      <c r="G135" s="2578">
        <f>'план (правка)'!G133</f>
        <v>4</v>
      </c>
      <c r="H135" s="2578">
        <f aca="true" t="shared" si="2" ref="H135:H141">SUM(E135:G135)</f>
        <v>7.5</v>
      </c>
      <c r="J135" t="s">
        <v>385</v>
      </c>
    </row>
    <row r="136" spans="7:10" ht="12.75">
      <c r="G136" s="2578">
        <f>'план (правка)'!G138</f>
        <v>3.5</v>
      </c>
      <c r="H136" s="2578">
        <f t="shared" si="2"/>
        <v>3.5</v>
      </c>
      <c r="J136" t="s">
        <v>386</v>
      </c>
    </row>
    <row r="137" spans="5:10" ht="12.75">
      <c r="E137" s="2578">
        <f>'план (правка)'!G142</f>
        <v>1.5</v>
      </c>
      <c r="G137" s="2578">
        <f>'план (правка)'!G146</f>
        <v>2.5</v>
      </c>
      <c r="H137" s="2578">
        <f t="shared" si="2"/>
        <v>4</v>
      </c>
      <c r="J137" t="s">
        <v>431</v>
      </c>
    </row>
    <row r="138" spans="5:10" ht="12.75">
      <c r="E138" s="2578">
        <f>'план (правка)'!G156</f>
        <v>4</v>
      </c>
      <c r="G138" s="2578">
        <f>'план (правка)'!G157</f>
        <v>6.5</v>
      </c>
      <c r="H138" s="2578">
        <f t="shared" si="2"/>
        <v>10.5</v>
      </c>
      <c r="J138" t="s">
        <v>432</v>
      </c>
    </row>
    <row r="139" spans="7:10" ht="12.75">
      <c r="G139" s="2578">
        <f>'план (правка)'!G164</f>
        <v>4</v>
      </c>
      <c r="H139" s="2578">
        <f t="shared" si="2"/>
        <v>4</v>
      </c>
      <c r="J139" t="s">
        <v>433</v>
      </c>
    </row>
    <row r="140" spans="7:10" ht="12.75">
      <c r="G140" s="2578">
        <f>'план (правка)'!G167</f>
        <v>3.5</v>
      </c>
      <c r="H140" s="2578">
        <f t="shared" si="2"/>
        <v>3.5</v>
      </c>
      <c r="J140" t="s">
        <v>434</v>
      </c>
    </row>
    <row r="141" spans="8:10" ht="12.75">
      <c r="H141" s="2578">
        <f t="shared" si="2"/>
        <v>0</v>
      </c>
      <c r="J141" t="s">
        <v>435</v>
      </c>
    </row>
    <row r="142" ht="12.75">
      <c r="J142" t="s">
        <v>436</v>
      </c>
    </row>
    <row r="143" ht="12.75">
      <c r="J143" t="s">
        <v>437</v>
      </c>
    </row>
  </sheetData>
  <sheetProtection/>
  <mergeCells count="1"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55"/>
  <sheetViews>
    <sheetView view="pageBreakPreview" zoomScale="75" zoomScaleNormal="50" zoomScaleSheetLayoutView="75" zoomScalePageLayoutView="0" workbookViewId="0" topLeftCell="A7">
      <selection activeCell="A1" sqref="A1:Y1"/>
    </sheetView>
  </sheetViews>
  <sheetFormatPr defaultColWidth="9.00390625" defaultRowHeight="12.75"/>
  <cols>
    <col min="1" max="1" width="13.75390625" style="1355" customWidth="1"/>
    <col min="2" max="2" width="75.25390625" style="1242" customWidth="1"/>
    <col min="3" max="3" width="5.875" style="1356" customWidth="1"/>
    <col min="4" max="4" width="9.75390625" style="1357" customWidth="1"/>
    <col min="5" max="5" width="5.25390625" style="1357" customWidth="1"/>
    <col min="6" max="6" width="5.125" style="1356" customWidth="1"/>
    <col min="7" max="7" width="11.00390625" style="1356" hidden="1" customWidth="1"/>
    <col min="8" max="8" width="10.125" style="1356" hidden="1" customWidth="1"/>
    <col min="9" max="9" width="9.00390625" style="1242" customWidth="1"/>
    <col min="10" max="10" width="8.25390625" style="1242" customWidth="1"/>
    <col min="11" max="12" width="7.375" style="1242" customWidth="1"/>
    <col min="13" max="13" width="7.375" style="1242" hidden="1" customWidth="1"/>
    <col min="14" max="14" width="21.125" style="1242" customWidth="1"/>
    <col min="15" max="15" width="7.625" style="25" hidden="1" customWidth="1"/>
    <col min="16" max="16" width="6.625" style="25" hidden="1" customWidth="1"/>
    <col min="17" max="17" width="9.25390625" style="25" hidden="1" customWidth="1"/>
    <col min="18" max="18" width="43.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8" width="0" style="25" hidden="1" customWidth="1"/>
    <col min="39" max="43" width="0" style="1225" hidden="1" customWidth="1"/>
    <col min="44" max="44" width="0" style="1359" hidden="1" customWidth="1"/>
    <col min="45" max="45" width="41.625" style="1225" customWidth="1"/>
    <col min="46" max="46" width="12.75390625" style="1360" bestFit="1" customWidth="1"/>
    <col min="47" max="51" width="12.75390625" style="1225" bestFit="1" customWidth="1"/>
    <col min="52" max="16384" width="9.125" style="25" customWidth="1"/>
  </cols>
  <sheetData>
    <row r="1" spans="1:51" s="906" customFormat="1" ht="19.5" thickBot="1">
      <c r="A1" s="3114" t="s">
        <v>306</v>
      </c>
      <c r="B1" s="3115"/>
      <c r="C1" s="3115"/>
      <c r="D1" s="3115"/>
      <c r="E1" s="3115"/>
      <c r="F1" s="3115"/>
      <c r="G1" s="3115"/>
      <c r="H1" s="3115"/>
      <c r="I1" s="3115"/>
      <c r="J1" s="3115"/>
      <c r="K1" s="3115"/>
      <c r="L1" s="3115"/>
      <c r="M1" s="3115"/>
      <c r="N1" s="3116"/>
      <c r="O1" s="3116"/>
      <c r="P1" s="3116"/>
      <c r="Q1" s="3116"/>
      <c r="R1" s="3116"/>
      <c r="S1" s="3116"/>
      <c r="T1" s="3116"/>
      <c r="U1" s="3116"/>
      <c r="V1" s="3116"/>
      <c r="W1" s="3116"/>
      <c r="X1" s="3116"/>
      <c r="Y1" s="3117"/>
      <c r="AM1" s="1214"/>
      <c r="AN1" s="1214"/>
      <c r="AO1" s="1214"/>
      <c r="AP1" s="1214"/>
      <c r="AQ1" s="1214"/>
      <c r="AR1" s="2089"/>
      <c r="AS1" s="1214"/>
      <c r="AT1" s="1227"/>
      <c r="AU1" s="1214"/>
      <c r="AV1" s="1214"/>
      <c r="AW1" s="1214"/>
      <c r="AX1" s="1214"/>
      <c r="AY1" s="1214"/>
    </row>
    <row r="2" spans="1:51" s="906" customFormat="1" ht="39.75" customHeight="1" thickBot="1">
      <c r="A2" s="3118" t="s">
        <v>41</v>
      </c>
      <c r="B2" s="3119" t="s">
        <v>42</v>
      </c>
      <c r="C2" s="3120" t="s">
        <v>238</v>
      </c>
      <c r="D2" s="3121"/>
      <c r="E2" s="3121"/>
      <c r="F2" s="3122"/>
      <c r="G2" s="3123" t="s">
        <v>43</v>
      </c>
      <c r="H2" s="3126" t="s">
        <v>44</v>
      </c>
      <c r="I2" s="3126"/>
      <c r="J2" s="3126"/>
      <c r="K2" s="3126"/>
      <c r="L2" s="3126"/>
      <c r="M2" s="29"/>
      <c r="N2" s="3127" t="s">
        <v>304</v>
      </c>
      <c r="O2" s="3128"/>
      <c r="P2" s="3128"/>
      <c r="Q2" s="3128"/>
      <c r="R2" s="3128"/>
      <c r="S2" s="3128"/>
      <c r="T2" s="3128"/>
      <c r="U2" s="3128"/>
      <c r="V2" s="3128"/>
      <c r="W2" s="3128"/>
      <c r="X2" s="3128"/>
      <c r="Y2" s="3129"/>
      <c r="AM2" s="1214"/>
      <c r="AN2" s="1214"/>
      <c r="AO2" s="1214"/>
      <c r="AP2" s="1214"/>
      <c r="AQ2" s="1214"/>
      <c r="AR2" s="2089"/>
      <c r="AS2" s="3108" t="s">
        <v>259</v>
      </c>
      <c r="AT2" s="1227"/>
      <c r="AU2" s="1214"/>
      <c r="AV2" s="1214"/>
      <c r="AW2" s="1214"/>
      <c r="AX2" s="1214"/>
      <c r="AY2" s="1214"/>
    </row>
    <row r="3" spans="1:51" s="906" customFormat="1" ht="12.75" customHeight="1" thickBot="1">
      <c r="A3" s="3118"/>
      <c r="B3" s="3119"/>
      <c r="C3" s="3109" t="s">
        <v>110</v>
      </c>
      <c r="D3" s="3109" t="s">
        <v>111</v>
      </c>
      <c r="E3" s="3110" t="s">
        <v>112</v>
      </c>
      <c r="F3" s="3111"/>
      <c r="G3" s="3124"/>
      <c r="H3" s="3097" t="s">
        <v>46</v>
      </c>
      <c r="I3" s="3098" t="s">
        <v>47</v>
      </c>
      <c r="J3" s="3098"/>
      <c r="K3" s="3098"/>
      <c r="L3" s="3098"/>
      <c r="M3" s="3099" t="s">
        <v>48</v>
      </c>
      <c r="N3" s="3130"/>
      <c r="O3" s="3131"/>
      <c r="P3" s="3131"/>
      <c r="Q3" s="3131"/>
      <c r="R3" s="3131"/>
      <c r="S3" s="3131"/>
      <c r="T3" s="3131"/>
      <c r="U3" s="3131"/>
      <c r="V3" s="3131"/>
      <c r="W3" s="3131"/>
      <c r="X3" s="3131"/>
      <c r="Y3" s="3132"/>
      <c r="AM3" s="1214"/>
      <c r="AN3" s="1214"/>
      <c r="AO3" s="1214"/>
      <c r="AP3" s="1214"/>
      <c r="AQ3" s="1214"/>
      <c r="AR3" s="2089"/>
      <c r="AS3" s="3108"/>
      <c r="AT3" s="1227"/>
      <c r="AU3" s="1214"/>
      <c r="AV3" s="1214"/>
      <c r="AW3" s="1214"/>
      <c r="AX3" s="1214"/>
      <c r="AY3" s="1214"/>
    </row>
    <row r="4" spans="1:51" s="906" customFormat="1" ht="32.25" customHeight="1" thickBot="1">
      <c r="A4" s="3118"/>
      <c r="B4" s="3119"/>
      <c r="C4" s="3102"/>
      <c r="D4" s="3102"/>
      <c r="E4" s="3112"/>
      <c r="F4" s="3113"/>
      <c r="G4" s="3124"/>
      <c r="H4" s="3097"/>
      <c r="I4" s="3100" t="s">
        <v>53</v>
      </c>
      <c r="J4" s="3100" t="s">
        <v>54</v>
      </c>
      <c r="K4" s="3100" t="s">
        <v>55</v>
      </c>
      <c r="L4" s="3100" t="s">
        <v>56</v>
      </c>
      <c r="M4" s="3099"/>
      <c r="N4" s="3130"/>
      <c r="O4" s="3131"/>
      <c r="P4" s="3131"/>
      <c r="Q4" s="3131"/>
      <c r="R4" s="3131"/>
      <c r="S4" s="3131"/>
      <c r="T4" s="3131"/>
      <c r="U4" s="3131"/>
      <c r="V4" s="3131"/>
      <c r="W4" s="3131"/>
      <c r="X4" s="3131"/>
      <c r="Y4" s="3132"/>
      <c r="AM4" s="1214"/>
      <c r="AN4" s="1214"/>
      <c r="AO4" s="1214"/>
      <c r="AP4" s="1214"/>
      <c r="AQ4" s="1214"/>
      <c r="AR4" s="2089"/>
      <c r="AS4" s="3108"/>
      <c r="AT4" s="1227"/>
      <c r="AU4" s="1214"/>
      <c r="AV4" s="1214"/>
      <c r="AW4" s="1214"/>
      <c r="AX4" s="1214"/>
      <c r="AY4" s="1214"/>
    </row>
    <row r="5" spans="1:51" s="906" customFormat="1" ht="19.5" thickBot="1">
      <c r="A5" s="3118"/>
      <c r="B5" s="3119"/>
      <c r="C5" s="3102"/>
      <c r="D5" s="3102"/>
      <c r="E5" s="3101" t="s">
        <v>113</v>
      </c>
      <c r="F5" s="3104" t="s">
        <v>114</v>
      </c>
      <c r="G5" s="3124"/>
      <c r="H5" s="3097"/>
      <c r="I5" s="3100"/>
      <c r="J5" s="3100"/>
      <c r="K5" s="3100"/>
      <c r="L5" s="3100"/>
      <c r="M5" s="3099"/>
      <c r="N5" s="3130"/>
      <c r="O5" s="3131"/>
      <c r="P5" s="3131"/>
      <c r="Q5" s="3131"/>
      <c r="R5" s="3131"/>
      <c r="S5" s="3131"/>
      <c r="T5" s="3131"/>
      <c r="U5" s="3131"/>
      <c r="V5" s="3131"/>
      <c r="W5" s="3131"/>
      <c r="X5" s="3131"/>
      <c r="Y5" s="3132"/>
      <c r="AM5" s="1215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2090" t="s">
        <v>242</v>
      </c>
      <c r="AS5" s="3108"/>
      <c r="AT5" s="1227"/>
      <c r="AU5" s="1214"/>
      <c r="AV5" s="1214"/>
      <c r="AW5" s="1214"/>
      <c r="AX5" s="1214"/>
      <c r="AY5" s="1214"/>
    </row>
    <row r="6" spans="1:51" s="906" customFormat="1" ht="19.5" customHeight="1" thickBot="1">
      <c r="A6" s="3118"/>
      <c r="B6" s="3119"/>
      <c r="C6" s="3102"/>
      <c r="D6" s="3102"/>
      <c r="E6" s="3102"/>
      <c r="F6" s="3105"/>
      <c r="G6" s="3124"/>
      <c r="H6" s="3097"/>
      <c r="I6" s="3100"/>
      <c r="J6" s="3100"/>
      <c r="K6" s="3100"/>
      <c r="L6" s="3100"/>
      <c r="M6" s="3099"/>
      <c r="N6" s="3130"/>
      <c r="O6" s="3131"/>
      <c r="P6" s="3131"/>
      <c r="Q6" s="3131"/>
      <c r="R6" s="3131"/>
      <c r="S6" s="3131"/>
      <c r="T6" s="3131"/>
      <c r="U6" s="3131"/>
      <c r="V6" s="3131"/>
      <c r="W6" s="3131"/>
      <c r="X6" s="3131"/>
      <c r="Y6" s="3132"/>
      <c r="AM6" s="1214"/>
      <c r="AN6" s="1214"/>
      <c r="AO6" s="1214"/>
      <c r="AP6" s="1214"/>
      <c r="AQ6" s="1214"/>
      <c r="AR6" s="2089"/>
      <c r="AS6" s="3108"/>
      <c r="AT6" s="1227"/>
      <c r="AU6" s="1214"/>
      <c r="AV6" s="1214"/>
      <c r="AW6" s="1214"/>
      <c r="AX6" s="1214"/>
      <c r="AY6" s="1214"/>
    </row>
    <row r="7" spans="1:51" s="906" customFormat="1" ht="18.75" customHeight="1">
      <c r="A7" s="3118"/>
      <c r="B7" s="3119"/>
      <c r="C7" s="3103"/>
      <c r="D7" s="3103"/>
      <c r="E7" s="3103"/>
      <c r="F7" s="3106"/>
      <c r="G7" s="3125"/>
      <c r="H7" s="3097"/>
      <c r="I7" s="3100"/>
      <c r="J7" s="3100"/>
      <c r="K7" s="3100"/>
      <c r="L7" s="3100"/>
      <c r="M7" s="3099"/>
      <c r="N7" s="3133"/>
      <c r="O7" s="3134"/>
      <c r="P7" s="3134"/>
      <c r="Q7" s="3134"/>
      <c r="R7" s="3134"/>
      <c r="S7" s="3134"/>
      <c r="T7" s="3134"/>
      <c r="U7" s="3134"/>
      <c r="V7" s="3134"/>
      <c r="W7" s="3134"/>
      <c r="X7" s="3134"/>
      <c r="Y7" s="3135"/>
      <c r="AM7" s="1214"/>
      <c r="AN7" s="1214"/>
      <c r="AO7" s="1214"/>
      <c r="AP7" s="1214"/>
      <c r="AQ7" s="1214"/>
      <c r="AR7" s="2089"/>
      <c r="AS7" s="3108"/>
      <c r="AT7" s="1227"/>
      <c r="AU7" s="1214"/>
      <c r="AV7" s="1214"/>
      <c r="AW7" s="1214"/>
      <c r="AX7" s="1214"/>
      <c r="AY7" s="1214"/>
    </row>
    <row r="8" spans="1:51" s="906" customFormat="1" ht="18.75">
      <c r="A8" s="34">
        <v>1</v>
      </c>
      <c r="B8" s="35">
        <v>2</v>
      </c>
      <c r="C8" s="36">
        <v>3</v>
      </c>
      <c r="D8" s="36">
        <v>4</v>
      </c>
      <c r="E8" s="257">
        <v>5</v>
      </c>
      <c r="F8" s="37">
        <v>6</v>
      </c>
      <c r="G8" s="38">
        <v>7</v>
      </c>
      <c r="H8" s="39">
        <v>8</v>
      </c>
      <c r="I8" s="36">
        <v>9</v>
      </c>
      <c r="J8" s="36">
        <v>10</v>
      </c>
      <c r="K8" s="36">
        <v>11</v>
      </c>
      <c r="L8" s="36">
        <v>12</v>
      </c>
      <c r="M8" s="37">
        <v>13</v>
      </c>
      <c r="N8" s="1908">
        <v>14</v>
      </c>
      <c r="O8" s="36">
        <v>15</v>
      </c>
      <c r="P8" s="1909">
        <v>16</v>
      </c>
      <c r="Q8" s="39">
        <v>17</v>
      </c>
      <c r="R8" s="36">
        <v>18</v>
      </c>
      <c r="S8" s="1909">
        <v>19</v>
      </c>
      <c r="T8" s="918">
        <v>21</v>
      </c>
      <c r="U8" s="914">
        <v>22</v>
      </c>
      <c r="V8" s="2094">
        <v>23</v>
      </c>
      <c r="W8" s="918">
        <v>24</v>
      </c>
      <c r="X8" s="914">
        <v>25</v>
      </c>
      <c r="Y8" s="2094">
        <v>26</v>
      </c>
      <c r="AM8" s="1213"/>
      <c r="AN8" s="1213"/>
      <c r="AO8" s="1213"/>
      <c r="AP8" s="1213"/>
      <c r="AQ8" s="1213"/>
      <c r="AR8" s="2095"/>
      <c r="AS8" s="1213"/>
      <c r="AT8" s="1228">
        <v>1</v>
      </c>
      <c r="AU8" s="1215" t="s">
        <v>239</v>
      </c>
      <c r="AV8" s="1215" t="s">
        <v>240</v>
      </c>
      <c r="AW8" s="1215">
        <v>3</v>
      </c>
      <c r="AX8" s="1215" t="s">
        <v>241</v>
      </c>
      <c r="AY8" s="1215" t="s">
        <v>242</v>
      </c>
    </row>
    <row r="9" spans="1:51" s="250" customFormat="1" ht="19.5" customHeight="1" hidden="1">
      <c r="A9" s="3107" t="s">
        <v>305</v>
      </c>
      <c r="B9" s="3107"/>
      <c r="C9" s="3107"/>
      <c r="D9" s="3107"/>
      <c r="E9" s="3107"/>
      <c r="F9" s="3107"/>
      <c r="G9" s="3107"/>
      <c r="H9" s="3107"/>
      <c r="I9" s="3107"/>
      <c r="J9" s="3107"/>
      <c r="K9" s="3107"/>
      <c r="L9" s="3107"/>
      <c r="M9" s="3107"/>
      <c r="N9" s="3107"/>
      <c r="O9" s="3107"/>
      <c r="P9" s="3107"/>
      <c r="Q9" s="3107"/>
      <c r="R9" s="3107"/>
      <c r="S9" s="3107"/>
      <c r="T9" s="3107"/>
      <c r="U9" s="3107"/>
      <c r="V9" s="3107"/>
      <c r="W9" s="3107"/>
      <c r="X9" s="3107"/>
      <c r="Y9" s="3107"/>
      <c r="Z9" s="3107"/>
      <c r="AA9" s="3107"/>
      <c r="AB9" s="3107"/>
      <c r="AC9" s="3107"/>
      <c r="AD9" s="3107"/>
      <c r="AE9" s="3107"/>
      <c r="AF9" s="3107"/>
      <c r="AG9" s="3107"/>
      <c r="AH9" s="3107"/>
      <c r="AI9" s="3107"/>
      <c r="AJ9" s="3107"/>
      <c r="AK9" s="3107"/>
      <c r="AL9" s="3107"/>
      <c r="AM9" s="3107"/>
      <c r="AN9" s="3107"/>
      <c r="AO9" s="3107"/>
      <c r="AP9" s="3107"/>
      <c r="AQ9" s="3107"/>
      <c r="AR9" s="3107"/>
      <c r="AS9" s="3107"/>
      <c r="AT9" s="2091"/>
      <c r="AU9" s="1224"/>
      <c r="AV9" s="1224"/>
      <c r="AW9" s="1224"/>
      <c r="AX9" s="1224"/>
      <c r="AY9" s="1224"/>
    </row>
    <row r="10" spans="1:45" ht="18.75" hidden="1">
      <c r="A10" s="1910" t="s">
        <v>36</v>
      </c>
      <c r="B10" s="1928" t="s">
        <v>67</v>
      </c>
      <c r="C10" s="1929"/>
      <c r="D10" s="1930"/>
      <c r="E10" s="284"/>
      <c r="F10" s="1931"/>
      <c r="G10" s="1932"/>
      <c r="H10" s="1933">
        <v>135</v>
      </c>
      <c r="I10" s="1934"/>
      <c r="J10" s="1935"/>
      <c r="K10" s="1935"/>
      <c r="L10" s="1935"/>
      <c r="M10" s="1936"/>
      <c r="N10" s="814"/>
      <c r="O10" s="868"/>
      <c r="P10" s="1911"/>
      <c r="Q10" s="427"/>
      <c r="R10" s="1912"/>
      <c r="S10" s="282"/>
      <c r="AM10" s="1358"/>
      <c r="AN10" s="1358"/>
      <c r="AO10" s="1358"/>
      <c r="AP10" s="1358"/>
      <c r="AQ10" s="1358"/>
      <c r="AR10" s="2096"/>
      <c r="AS10" s="1358"/>
    </row>
    <row r="11" spans="1:19" ht="19.5" hidden="1">
      <c r="A11" s="1913"/>
      <c r="B11" s="1937" t="s">
        <v>64</v>
      </c>
      <c r="C11" s="1938">
        <v>1</v>
      </c>
      <c r="D11" s="1939"/>
      <c r="E11" s="828"/>
      <c r="F11" s="1940"/>
      <c r="G11" s="1941">
        <v>1.5</v>
      </c>
      <c r="H11" s="1942">
        <v>45</v>
      </c>
      <c r="I11" s="1938">
        <v>15</v>
      </c>
      <c r="J11" s="1943">
        <v>15</v>
      </c>
      <c r="K11" s="1943"/>
      <c r="L11" s="1943"/>
      <c r="M11" s="1944">
        <v>30</v>
      </c>
      <c r="N11" s="1945">
        <v>1</v>
      </c>
      <c r="O11" s="696"/>
      <c r="P11" s="825"/>
      <c r="Q11" s="826"/>
      <c r="R11" s="827"/>
      <c r="S11" s="828"/>
    </row>
    <row r="12" spans="1:19" ht="18.75" hidden="1">
      <c r="A12" s="1891"/>
      <c r="B12" s="1946" t="s">
        <v>68</v>
      </c>
      <c r="C12" s="1947"/>
      <c r="D12" s="1948">
        <v>1</v>
      </c>
      <c r="E12" s="1948"/>
      <c r="F12" s="1949"/>
      <c r="G12" s="1950">
        <v>4</v>
      </c>
      <c r="H12" s="1951">
        <v>120</v>
      </c>
      <c r="I12" s="1952"/>
      <c r="J12" s="1948"/>
      <c r="K12" s="1948"/>
      <c r="L12" s="1948"/>
      <c r="M12" s="1949"/>
      <c r="N12" s="1947" t="s">
        <v>219</v>
      </c>
      <c r="O12" s="1893"/>
      <c r="P12" s="1894"/>
      <c r="Q12" s="1895"/>
      <c r="R12" s="1896"/>
      <c r="S12" s="1897"/>
    </row>
    <row r="13" spans="1:19" ht="19.5" hidden="1">
      <c r="A13" s="1953" t="s">
        <v>283</v>
      </c>
      <c r="B13" s="1954" t="s">
        <v>215</v>
      </c>
      <c r="C13" s="1955"/>
      <c r="D13" s="1956"/>
      <c r="E13" s="1956"/>
      <c r="F13" s="1957"/>
      <c r="G13" s="1958"/>
      <c r="H13" s="1958">
        <v>90</v>
      </c>
      <c r="I13" s="1959"/>
      <c r="J13" s="1956"/>
      <c r="K13" s="1956"/>
      <c r="L13" s="1956"/>
      <c r="M13" s="1957"/>
      <c r="N13" s="1955"/>
      <c r="O13" s="705"/>
      <c r="P13" s="1915"/>
      <c r="Q13" s="1916"/>
      <c r="R13" s="705"/>
      <c r="S13" s="705"/>
    </row>
    <row r="14" spans="1:19" ht="19.5" hidden="1">
      <c r="A14" s="1960"/>
      <c r="B14" s="1961" t="s">
        <v>71</v>
      </c>
      <c r="C14" s="1962"/>
      <c r="D14" s="1963">
        <v>1</v>
      </c>
      <c r="E14" s="1964"/>
      <c r="F14" s="1965"/>
      <c r="G14" s="1966">
        <v>2</v>
      </c>
      <c r="H14" s="1966">
        <v>60</v>
      </c>
      <c r="I14" s="1967">
        <v>15</v>
      </c>
      <c r="J14" s="1963">
        <v>8</v>
      </c>
      <c r="K14" s="1963"/>
      <c r="L14" s="1963">
        <v>7</v>
      </c>
      <c r="M14" s="1968">
        <v>46</v>
      </c>
      <c r="N14" s="1967">
        <v>1</v>
      </c>
      <c r="O14" s="709"/>
      <c r="P14" s="1917"/>
      <c r="Q14" s="1918"/>
      <c r="R14" s="709"/>
      <c r="S14" s="709"/>
    </row>
    <row r="15" spans="1:19" ht="18.75" hidden="1">
      <c r="A15" s="1960" t="s">
        <v>251</v>
      </c>
      <c r="B15" s="1969" t="s">
        <v>158</v>
      </c>
      <c r="C15" s="1970"/>
      <c r="D15" s="1971"/>
      <c r="E15" s="1971"/>
      <c r="F15" s="1972"/>
      <c r="G15" s="1973"/>
      <c r="H15" s="1974">
        <v>450</v>
      </c>
      <c r="I15" s="814"/>
      <c r="J15" s="1975"/>
      <c r="K15" s="1976"/>
      <c r="L15" s="1976"/>
      <c r="M15" s="1977"/>
      <c r="N15" s="1978"/>
      <c r="O15" s="104"/>
      <c r="P15" s="1919"/>
      <c r="Q15" s="312"/>
      <c r="R15" s="104"/>
      <c r="S15" s="104"/>
    </row>
    <row r="16" spans="1:19" ht="18.75" hidden="1">
      <c r="A16" s="1979"/>
      <c r="B16" s="1980" t="s">
        <v>71</v>
      </c>
      <c r="C16" s="1981" t="s">
        <v>72</v>
      </c>
      <c r="D16" s="1982"/>
      <c r="E16" s="1983"/>
      <c r="F16" s="1984"/>
      <c r="G16" s="1985">
        <v>7</v>
      </c>
      <c r="H16" s="1986">
        <v>210</v>
      </c>
      <c r="I16" s="1987">
        <v>105</v>
      </c>
      <c r="J16" s="1988">
        <v>45</v>
      </c>
      <c r="K16" s="1989"/>
      <c r="L16" s="1989">
        <v>60</v>
      </c>
      <c r="M16" s="1990">
        <v>105</v>
      </c>
      <c r="N16" s="1991">
        <v>7</v>
      </c>
      <c r="O16" s="89"/>
      <c r="P16" s="1920"/>
      <c r="Q16" s="111"/>
      <c r="R16" s="89"/>
      <c r="S16" s="89"/>
    </row>
    <row r="17" spans="1:19" ht="18.75" hidden="1">
      <c r="A17" s="1979" t="s">
        <v>285</v>
      </c>
      <c r="B17" s="1992" t="s">
        <v>157</v>
      </c>
      <c r="C17" s="1981"/>
      <c r="D17" s="1982"/>
      <c r="E17" s="1983"/>
      <c r="F17" s="1984"/>
      <c r="G17" s="1985"/>
      <c r="H17" s="1993">
        <v>90</v>
      </c>
      <c r="I17" s="1987"/>
      <c r="J17" s="1988"/>
      <c r="K17" s="1989"/>
      <c r="L17" s="1989"/>
      <c r="M17" s="1990"/>
      <c r="N17" s="1991"/>
      <c r="O17" s="89"/>
      <c r="P17" s="1920"/>
      <c r="Q17" s="111"/>
      <c r="R17" s="89"/>
      <c r="S17" s="89"/>
    </row>
    <row r="18" spans="1:19" ht="18.75" hidden="1">
      <c r="A18" s="1979"/>
      <c r="B18" s="1980" t="s">
        <v>71</v>
      </c>
      <c r="C18" s="1994"/>
      <c r="D18" s="1975">
        <v>1</v>
      </c>
      <c r="E18" s="1971"/>
      <c r="F18" s="1972"/>
      <c r="G18" s="1985">
        <v>3</v>
      </c>
      <c r="H18" s="1993">
        <v>90</v>
      </c>
      <c r="I18" s="1987">
        <v>45</v>
      </c>
      <c r="J18" s="1988">
        <v>15</v>
      </c>
      <c r="K18" s="1989"/>
      <c r="L18" s="1989">
        <v>30</v>
      </c>
      <c r="M18" s="1990">
        <v>45</v>
      </c>
      <c r="N18" s="1995">
        <v>3</v>
      </c>
      <c r="O18" s="104"/>
      <c r="P18" s="1919"/>
      <c r="Q18" s="111"/>
      <c r="R18" s="89"/>
      <c r="S18" s="89"/>
    </row>
    <row r="19" spans="1:19" ht="19.5" hidden="1">
      <c r="A19" s="1979" t="s">
        <v>39</v>
      </c>
      <c r="B19" s="1996" t="s">
        <v>69</v>
      </c>
      <c r="C19" s="1997"/>
      <c r="D19" s="1971"/>
      <c r="E19" s="1971"/>
      <c r="F19" s="1998"/>
      <c r="G19" s="1999"/>
      <c r="H19" s="1974">
        <v>120</v>
      </c>
      <c r="I19" s="2000"/>
      <c r="J19" s="1988"/>
      <c r="K19" s="1989"/>
      <c r="L19" s="1989"/>
      <c r="M19" s="2001"/>
      <c r="N19" s="2002"/>
      <c r="O19" s="104"/>
      <c r="P19" s="1919"/>
      <c r="Q19" s="111"/>
      <c r="R19" s="89"/>
      <c r="S19" s="89"/>
    </row>
    <row r="20" spans="1:19" ht="19.5" hidden="1">
      <c r="A20" s="1979"/>
      <c r="B20" s="2003" t="s">
        <v>71</v>
      </c>
      <c r="C20" s="1997">
        <v>1</v>
      </c>
      <c r="D20" s="1971"/>
      <c r="E20" s="1971"/>
      <c r="F20" s="1998"/>
      <c r="G20" s="1985">
        <v>2</v>
      </c>
      <c r="H20" s="1993">
        <v>60</v>
      </c>
      <c r="I20" s="2000">
        <v>60</v>
      </c>
      <c r="J20" s="1988">
        <v>15</v>
      </c>
      <c r="K20" s="1989">
        <v>45</v>
      </c>
      <c r="L20" s="1989"/>
      <c r="M20" s="2004">
        <v>0</v>
      </c>
      <c r="N20" s="2005">
        <v>4</v>
      </c>
      <c r="O20" s="104"/>
      <c r="P20" s="1919"/>
      <c r="Q20" s="111"/>
      <c r="R20" s="89"/>
      <c r="S20" s="89"/>
    </row>
    <row r="21" spans="1:19" ht="18.75" hidden="1">
      <c r="A21" s="1979" t="s">
        <v>292</v>
      </c>
      <c r="B21" s="1996" t="s">
        <v>77</v>
      </c>
      <c r="C21" s="2006"/>
      <c r="D21" s="1983"/>
      <c r="E21" s="1983"/>
      <c r="F21" s="1984"/>
      <c r="G21" s="2007"/>
      <c r="H21" s="1974">
        <v>330</v>
      </c>
      <c r="I21" s="78"/>
      <c r="J21" s="1982"/>
      <c r="K21" s="2008"/>
      <c r="L21" s="2009"/>
      <c r="M21" s="2010"/>
      <c r="N21" s="2011"/>
      <c r="O21" s="89"/>
      <c r="P21" s="344"/>
      <c r="Q21" s="111"/>
      <c r="R21" s="89"/>
      <c r="S21" s="89"/>
    </row>
    <row r="22" spans="1:19" ht="19.5" hidden="1" thickBot="1">
      <c r="A22" s="2012"/>
      <c r="B22" s="2013" t="s">
        <v>71</v>
      </c>
      <c r="C22" s="2014" t="s">
        <v>72</v>
      </c>
      <c r="D22" s="2015"/>
      <c r="E22" s="2016"/>
      <c r="F22" s="2017"/>
      <c r="G22" s="2018">
        <v>5</v>
      </c>
      <c r="H22" s="2019">
        <v>150</v>
      </c>
      <c r="I22" s="1938">
        <v>75</v>
      </c>
      <c r="J22" s="1943">
        <v>45</v>
      </c>
      <c r="K22" s="1943">
        <v>15</v>
      </c>
      <c r="L22" s="1943">
        <v>15</v>
      </c>
      <c r="M22" s="2020">
        <v>75</v>
      </c>
      <c r="N22" s="2021">
        <v>5</v>
      </c>
      <c r="O22" s="1922"/>
      <c r="P22" s="1914"/>
      <c r="Q22" s="1921"/>
      <c r="R22" s="1922"/>
      <c r="S22" s="1922"/>
    </row>
    <row r="23" spans="1:19" ht="18.75" hidden="1">
      <c r="A23" s="1907" t="s">
        <v>61</v>
      </c>
      <c r="B23" s="2022" t="s">
        <v>89</v>
      </c>
      <c r="C23" s="2023"/>
      <c r="D23" s="1983"/>
      <c r="E23" s="1983"/>
      <c r="F23" s="2024"/>
      <c r="G23" s="2025"/>
      <c r="H23" s="2026">
        <v>465</v>
      </c>
      <c r="I23" s="1981"/>
      <c r="J23" s="1982"/>
      <c r="K23" s="2008"/>
      <c r="L23" s="2008"/>
      <c r="M23" s="2027"/>
      <c r="N23" s="2011"/>
      <c r="O23" s="1437"/>
      <c r="P23" s="1438"/>
      <c r="Q23" s="371"/>
      <c r="R23" s="372"/>
      <c r="S23" s="1439"/>
    </row>
    <row r="24" spans="1:19" ht="18.75" hidden="1">
      <c r="A24" s="1907"/>
      <c r="B24" s="2022" t="s">
        <v>90</v>
      </c>
      <c r="C24" s="2023"/>
      <c r="D24" s="1983" t="s">
        <v>72</v>
      </c>
      <c r="E24" s="1983"/>
      <c r="F24" s="2028"/>
      <c r="G24" s="2025">
        <v>4</v>
      </c>
      <c r="H24" s="2026">
        <v>120</v>
      </c>
      <c r="I24" s="1981">
        <v>90</v>
      </c>
      <c r="J24" s="1982">
        <v>60</v>
      </c>
      <c r="K24" s="2008">
        <v>30</v>
      </c>
      <c r="L24" s="2008"/>
      <c r="M24" s="2027">
        <v>30</v>
      </c>
      <c r="N24" s="2011">
        <v>6</v>
      </c>
      <c r="O24" s="1437"/>
      <c r="P24" s="1438"/>
      <c r="Q24" s="371"/>
      <c r="R24" s="372"/>
      <c r="S24" s="1439"/>
    </row>
    <row r="25" spans="7:14" ht="18.75" hidden="1">
      <c r="G25" s="2029">
        <f>SUM(G10:G24)</f>
        <v>28.5</v>
      </c>
      <c r="N25" s="1242">
        <v>29</v>
      </c>
    </row>
    <row r="26" ht="18.75" hidden="1"/>
    <row r="27" spans="1:45" ht="18.75" hidden="1">
      <c r="A27" s="3107" t="s">
        <v>307</v>
      </c>
      <c r="B27" s="3107"/>
      <c r="C27" s="3107"/>
      <c r="D27" s="3107"/>
      <c r="E27" s="3107"/>
      <c r="F27" s="3107"/>
      <c r="G27" s="3107"/>
      <c r="H27" s="3107"/>
      <c r="I27" s="3107"/>
      <c r="J27" s="3107"/>
      <c r="K27" s="3107"/>
      <c r="L27" s="3107"/>
      <c r="M27" s="3107"/>
      <c r="N27" s="3107"/>
      <c r="O27" s="3107"/>
      <c r="P27" s="3107"/>
      <c r="Q27" s="3107"/>
      <c r="R27" s="3107"/>
      <c r="S27" s="3107"/>
      <c r="T27" s="3107"/>
      <c r="U27" s="3107"/>
      <c r="V27" s="3107"/>
      <c r="W27" s="3107"/>
      <c r="X27" s="3107"/>
      <c r="Y27" s="3107"/>
      <c r="Z27" s="3107"/>
      <c r="AA27" s="3107"/>
      <c r="AB27" s="3107"/>
      <c r="AC27" s="3107"/>
      <c r="AD27" s="3107"/>
      <c r="AE27" s="3107"/>
      <c r="AF27" s="3107"/>
      <c r="AG27" s="3107"/>
      <c r="AH27" s="3107"/>
      <c r="AI27" s="3107"/>
      <c r="AJ27" s="3107"/>
      <c r="AK27" s="3107"/>
      <c r="AL27" s="3107"/>
      <c r="AM27" s="3107"/>
      <c r="AN27" s="3107"/>
      <c r="AO27" s="3107"/>
      <c r="AP27" s="3107"/>
      <c r="AQ27" s="3107"/>
      <c r="AR27" s="3107"/>
      <c r="AS27" s="3107"/>
    </row>
    <row r="28" spans="1:231" ht="18.75" hidden="1">
      <c r="A28" s="1923" t="s">
        <v>61</v>
      </c>
      <c r="B28" s="2030" t="s">
        <v>62</v>
      </c>
      <c r="C28" s="78"/>
      <c r="D28" s="2031"/>
      <c r="E28" s="2032"/>
      <c r="F28" s="2033"/>
      <c r="G28" s="2034"/>
      <c r="H28" s="2035">
        <v>60</v>
      </c>
      <c r="I28" s="1987"/>
      <c r="J28" s="2036"/>
      <c r="K28" s="2036"/>
      <c r="L28" s="2036"/>
      <c r="M28" s="2037"/>
      <c r="N28" s="78"/>
      <c r="O28" s="52"/>
      <c r="P28" s="54"/>
      <c r="Q28" s="951"/>
      <c r="R28" s="943"/>
      <c r="S28" s="943"/>
      <c r="T28" s="906"/>
      <c r="U28" s="1214" t="b">
        <v>1</v>
      </c>
      <c r="V28" s="1214">
        <v>1</v>
      </c>
      <c r="W28" s="1214" t="b">
        <v>1</v>
      </c>
      <c r="X28" s="1214" t="b">
        <v>1</v>
      </c>
      <c r="Y28" s="1214" t="b">
        <v>1</v>
      </c>
      <c r="Z28" s="1214" t="b">
        <v>1</v>
      </c>
      <c r="AA28" s="906"/>
      <c r="AB28" s="906"/>
      <c r="AC28" s="906"/>
      <c r="AD28" s="906"/>
      <c r="AE28" s="906"/>
      <c r="AF28" s="906"/>
      <c r="AG28" s="906"/>
      <c r="AH28" s="906"/>
      <c r="AI28" s="906"/>
      <c r="AJ28" s="906"/>
      <c r="AK28" s="906"/>
      <c r="AL28" s="906"/>
      <c r="AM28" s="906"/>
      <c r="AN28" s="906"/>
      <c r="AO28" s="906"/>
      <c r="AP28" s="906"/>
      <c r="AQ28" s="906"/>
      <c r="AR28" s="906"/>
      <c r="AS28" s="1214"/>
      <c r="AT28" s="906"/>
      <c r="AU28" s="906"/>
      <c r="AV28" s="906"/>
      <c r="AW28" s="906"/>
      <c r="AX28" s="906"/>
      <c r="AY28" s="906"/>
      <c r="AZ28" s="906"/>
      <c r="BA28" s="906"/>
      <c r="BB28" s="906"/>
      <c r="BC28" s="906"/>
      <c r="BD28" s="906"/>
      <c r="BE28" s="906"/>
      <c r="BF28" s="906"/>
      <c r="BG28" s="906"/>
      <c r="BH28" s="906"/>
      <c r="BI28" s="906"/>
      <c r="BJ28" s="906"/>
      <c r="BK28" s="906"/>
      <c r="BL28" s="906"/>
      <c r="BM28" s="906"/>
      <c r="BN28" s="906"/>
      <c r="BO28" s="906"/>
      <c r="BP28" s="906"/>
      <c r="BQ28" s="906"/>
      <c r="BR28" s="906"/>
      <c r="BS28" s="906"/>
      <c r="BT28" s="906"/>
      <c r="BU28" s="906"/>
      <c r="BV28" s="906"/>
      <c r="BW28" s="906"/>
      <c r="BX28" s="906"/>
      <c r="BY28" s="906"/>
      <c r="BZ28" s="906"/>
      <c r="CA28" s="906"/>
      <c r="CB28" s="906"/>
      <c r="CC28" s="906"/>
      <c r="CD28" s="906"/>
      <c r="CE28" s="906"/>
      <c r="CF28" s="906"/>
      <c r="CG28" s="906"/>
      <c r="CH28" s="906"/>
      <c r="CI28" s="906"/>
      <c r="CJ28" s="906"/>
      <c r="CK28" s="906"/>
      <c r="CL28" s="906"/>
      <c r="CM28" s="906"/>
      <c r="CN28" s="906"/>
      <c r="CO28" s="906"/>
      <c r="CP28" s="906"/>
      <c r="CQ28" s="906"/>
      <c r="CR28" s="906"/>
      <c r="CS28" s="906"/>
      <c r="CT28" s="906"/>
      <c r="CU28" s="906"/>
      <c r="CV28" s="906"/>
      <c r="CW28" s="906"/>
      <c r="CX28" s="906"/>
      <c r="CY28" s="906"/>
      <c r="CZ28" s="906"/>
      <c r="DA28" s="906"/>
      <c r="DB28" s="906"/>
      <c r="DC28" s="906"/>
      <c r="DD28" s="906"/>
      <c r="DE28" s="906"/>
      <c r="DF28" s="906"/>
      <c r="DG28" s="906"/>
      <c r="DH28" s="906"/>
      <c r="DI28" s="906"/>
      <c r="DJ28" s="906"/>
      <c r="DK28" s="906"/>
      <c r="DL28" s="906"/>
      <c r="DM28" s="906"/>
      <c r="DN28" s="906"/>
      <c r="DO28" s="906"/>
      <c r="DP28" s="906"/>
      <c r="DQ28" s="906"/>
      <c r="DR28" s="906"/>
      <c r="DS28" s="906"/>
      <c r="DT28" s="906"/>
      <c r="DU28" s="906"/>
      <c r="DV28" s="906"/>
      <c r="DW28" s="906"/>
      <c r="DX28" s="906"/>
      <c r="DY28" s="906"/>
      <c r="DZ28" s="906"/>
      <c r="EA28" s="906"/>
      <c r="EB28" s="906"/>
      <c r="EC28" s="906"/>
      <c r="ED28" s="906"/>
      <c r="EE28" s="906"/>
      <c r="EF28" s="906"/>
      <c r="EG28" s="906"/>
      <c r="EH28" s="906"/>
      <c r="EI28" s="906"/>
      <c r="EJ28" s="906"/>
      <c r="EK28" s="906"/>
      <c r="EL28" s="906"/>
      <c r="EM28" s="906"/>
      <c r="EN28" s="906"/>
      <c r="EO28" s="906"/>
      <c r="EP28" s="906"/>
      <c r="EQ28" s="906"/>
      <c r="ER28" s="906"/>
      <c r="ES28" s="906"/>
      <c r="ET28" s="906"/>
      <c r="EU28" s="906"/>
      <c r="EV28" s="906"/>
      <c r="EW28" s="906"/>
      <c r="EX28" s="906"/>
      <c r="EY28" s="906"/>
      <c r="EZ28" s="906"/>
      <c r="FA28" s="906"/>
      <c r="FB28" s="906"/>
      <c r="FC28" s="906"/>
      <c r="FD28" s="906"/>
      <c r="FE28" s="906"/>
      <c r="FF28" s="906"/>
      <c r="FG28" s="906"/>
      <c r="FH28" s="906"/>
      <c r="FI28" s="906"/>
      <c r="FJ28" s="906"/>
      <c r="FK28" s="906"/>
      <c r="FL28" s="906"/>
      <c r="FM28" s="906"/>
      <c r="FN28" s="906"/>
      <c r="FO28" s="906"/>
      <c r="FP28" s="906"/>
      <c r="FQ28" s="906"/>
      <c r="FR28" s="906"/>
      <c r="FS28" s="906"/>
      <c r="FT28" s="906"/>
      <c r="FU28" s="906"/>
      <c r="FV28" s="906"/>
      <c r="FW28" s="906"/>
      <c r="FX28" s="906"/>
      <c r="FY28" s="906"/>
      <c r="FZ28" s="906"/>
      <c r="GA28" s="906"/>
      <c r="GB28" s="906"/>
      <c r="GC28" s="906"/>
      <c r="GD28" s="906"/>
      <c r="GE28" s="906"/>
      <c r="GF28" s="906"/>
      <c r="GG28" s="906"/>
      <c r="GH28" s="906"/>
      <c r="GI28" s="906"/>
      <c r="GJ28" s="906"/>
      <c r="GK28" s="906"/>
      <c r="GL28" s="906"/>
      <c r="GM28" s="906"/>
      <c r="GN28" s="906"/>
      <c r="GO28" s="906"/>
      <c r="GP28" s="906"/>
      <c r="GQ28" s="906"/>
      <c r="GR28" s="906"/>
      <c r="GS28" s="906"/>
      <c r="GT28" s="906"/>
      <c r="GU28" s="906"/>
      <c r="GV28" s="906"/>
      <c r="GW28" s="906"/>
      <c r="GX28" s="906"/>
      <c r="GY28" s="906"/>
      <c r="GZ28" s="906"/>
      <c r="HA28" s="906"/>
      <c r="HB28" s="906"/>
      <c r="HC28" s="906"/>
      <c r="HD28" s="906"/>
      <c r="HE28" s="906"/>
      <c r="HF28" s="906"/>
      <c r="HG28" s="906"/>
      <c r="HH28" s="906"/>
      <c r="HI28" s="906"/>
      <c r="HJ28" s="906"/>
      <c r="HK28" s="906"/>
      <c r="HL28" s="906"/>
      <c r="HM28" s="906"/>
      <c r="HN28" s="906"/>
      <c r="HO28" s="906"/>
      <c r="HP28" s="906"/>
      <c r="HQ28" s="906"/>
      <c r="HR28" s="906"/>
      <c r="HS28" s="906"/>
      <c r="HT28" s="906"/>
      <c r="HU28" s="906"/>
      <c r="HV28" s="906"/>
      <c r="HW28" s="906"/>
    </row>
    <row r="29" spans="1:231" ht="19.5" hidden="1">
      <c r="A29" s="1923"/>
      <c r="B29" s="2038" t="s">
        <v>64</v>
      </c>
      <c r="C29" s="1987"/>
      <c r="D29" s="2039" t="s">
        <v>239</v>
      </c>
      <c r="E29" s="52"/>
      <c r="F29" s="2040"/>
      <c r="G29" s="2034">
        <v>0.5</v>
      </c>
      <c r="H29" s="2035">
        <v>15</v>
      </c>
      <c r="I29" s="1987">
        <v>10</v>
      </c>
      <c r="J29" s="2039">
        <v>10</v>
      </c>
      <c r="K29" s="2039"/>
      <c r="L29" s="2039"/>
      <c r="M29" s="2041">
        <v>5</v>
      </c>
      <c r="N29" s="52">
        <v>1</v>
      </c>
      <c r="P29" s="343"/>
      <c r="Q29" s="951"/>
      <c r="R29" s="943"/>
      <c r="S29" s="943"/>
      <c r="T29" s="906"/>
      <c r="U29" s="1214" t="b">
        <v>1</v>
      </c>
      <c r="V29" s="1214" t="b">
        <v>0</v>
      </c>
      <c r="W29" s="1214" t="b">
        <v>1</v>
      </c>
      <c r="X29" s="1214" t="b">
        <v>1</v>
      </c>
      <c r="Y29" s="1214" t="b">
        <v>1</v>
      </c>
      <c r="Z29" s="1214" t="b">
        <v>1</v>
      </c>
      <c r="AA29" s="906"/>
      <c r="AB29" s="906"/>
      <c r="AC29" s="906"/>
      <c r="AD29" s="906"/>
      <c r="AE29" s="906"/>
      <c r="AF29" s="906"/>
      <c r="AG29" s="906"/>
      <c r="AH29" s="906"/>
      <c r="AI29" s="906"/>
      <c r="AJ29" s="906"/>
      <c r="AK29" s="906"/>
      <c r="AL29" s="906"/>
      <c r="AM29" s="906"/>
      <c r="AN29" s="906"/>
      <c r="AO29" s="906"/>
      <c r="AP29" s="906"/>
      <c r="AQ29" s="906"/>
      <c r="AR29" s="906"/>
      <c r="AS29" s="1214"/>
      <c r="AT29" s="906"/>
      <c r="AU29" s="906"/>
      <c r="AV29" s="906"/>
      <c r="AW29" s="906"/>
      <c r="AX29" s="906"/>
      <c r="AY29" s="906"/>
      <c r="AZ29" s="906"/>
      <c r="BA29" s="906"/>
      <c r="BB29" s="906"/>
      <c r="BC29" s="906"/>
      <c r="BD29" s="906"/>
      <c r="BE29" s="906"/>
      <c r="BF29" s="906"/>
      <c r="BG29" s="906"/>
      <c r="BH29" s="906"/>
      <c r="BI29" s="906"/>
      <c r="BJ29" s="906"/>
      <c r="BK29" s="906"/>
      <c r="BL29" s="906"/>
      <c r="BM29" s="906"/>
      <c r="BN29" s="906"/>
      <c r="BO29" s="906"/>
      <c r="BP29" s="906"/>
      <c r="BQ29" s="906"/>
      <c r="BR29" s="906"/>
      <c r="BS29" s="906"/>
      <c r="BT29" s="906"/>
      <c r="BU29" s="906"/>
      <c r="BV29" s="906"/>
      <c r="BW29" s="906"/>
      <c r="BX29" s="906"/>
      <c r="BY29" s="906"/>
      <c r="BZ29" s="906"/>
      <c r="CA29" s="906"/>
      <c r="CB29" s="906"/>
      <c r="CC29" s="906"/>
      <c r="CD29" s="906"/>
      <c r="CE29" s="906"/>
      <c r="CF29" s="906"/>
      <c r="CG29" s="906"/>
      <c r="CH29" s="906"/>
      <c r="CI29" s="906"/>
      <c r="CJ29" s="906"/>
      <c r="CK29" s="906"/>
      <c r="CL29" s="906"/>
      <c r="CM29" s="906"/>
      <c r="CN29" s="906"/>
      <c r="CO29" s="906"/>
      <c r="CP29" s="906"/>
      <c r="CQ29" s="906"/>
      <c r="CR29" s="906"/>
      <c r="CS29" s="906"/>
      <c r="CT29" s="906"/>
      <c r="CU29" s="906"/>
      <c r="CV29" s="906"/>
      <c r="CW29" s="906"/>
      <c r="CX29" s="906"/>
      <c r="CY29" s="906"/>
      <c r="CZ29" s="906"/>
      <c r="DA29" s="906"/>
      <c r="DB29" s="906"/>
      <c r="DC29" s="906"/>
      <c r="DD29" s="906"/>
      <c r="DE29" s="906"/>
      <c r="DF29" s="906"/>
      <c r="DG29" s="906"/>
      <c r="DH29" s="906"/>
      <c r="DI29" s="906"/>
      <c r="DJ29" s="906"/>
      <c r="DK29" s="906"/>
      <c r="DL29" s="906"/>
      <c r="DM29" s="906"/>
      <c r="DN29" s="906"/>
      <c r="DO29" s="906"/>
      <c r="DP29" s="906"/>
      <c r="DQ29" s="906"/>
      <c r="DR29" s="906"/>
      <c r="DS29" s="906"/>
      <c r="DT29" s="906"/>
      <c r="DU29" s="906"/>
      <c r="DV29" s="906"/>
      <c r="DW29" s="906"/>
      <c r="DX29" s="906"/>
      <c r="DY29" s="906"/>
      <c r="DZ29" s="906"/>
      <c r="EA29" s="906"/>
      <c r="EB29" s="906"/>
      <c r="EC29" s="906"/>
      <c r="ED29" s="906"/>
      <c r="EE29" s="906"/>
      <c r="EF29" s="906"/>
      <c r="EG29" s="906"/>
      <c r="EH29" s="906"/>
      <c r="EI29" s="906"/>
      <c r="EJ29" s="906"/>
      <c r="EK29" s="906"/>
      <c r="EL29" s="906"/>
      <c r="EM29" s="906"/>
      <c r="EN29" s="906"/>
      <c r="EO29" s="906"/>
      <c r="EP29" s="906"/>
      <c r="EQ29" s="906"/>
      <c r="ER29" s="906"/>
      <c r="ES29" s="906"/>
      <c r="ET29" s="906"/>
      <c r="EU29" s="906"/>
      <c r="EV29" s="906"/>
      <c r="EW29" s="906"/>
      <c r="EX29" s="906"/>
      <c r="EY29" s="906"/>
      <c r="EZ29" s="906"/>
      <c r="FA29" s="906"/>
      <c r="FB29" s="906"/>
      <c r="FC29" s="906"/>
      <c r="FD29" s="906"/>
      <c r="FE29" s="906"/>
      <c r="FF29" s="906"/>
      <c r="FG29" s="906"/>
      <c r="FH29" s="906"/>
      <c r="FI29" s="906"/>
      <c r="FJ29" s="906"/>
      <c r="FK29" s="906"/>
      <c r="FL29" s="906"/>
      <c r="FM29" s="906"/>
      <c r="FN29" s="906"/>
      <c r="FO29" s="906"/>
      <c r="FP29" s="906"/>
      <c r="FQ29" s="906"/>
      <c r="FR29" s="906"/>
      <c r="FS29" s="906"/>
      <c r="FT29" s="906"/>
      <c r="FU29" s="906"/>
      <c r="FV29" s="906"/>
      <c r="FW29" s="906"/>
      <c r="FX29" s="906"/>
      <c r="FY29" s="906"/>
      <c r="FZ29" s="906"/>
      <c r="GA29" s="906"/>
      <c r="GB29" s="906"/>
      <c r="GC29" s="906"/>
      <c r="GD29" s="906"/>
      <c r="GE29" s="906"/>
      <c r="GF29" s="906"/>
      <c r="GG29" s="906"/>
      <c r="GH29" s="906"/>
      <c r="GI29" s="906"/>
      <c r="GJ29" s="906"/>
      <c r="GK29" s="906"/>
      <c r="GL29" s="906"/>
      <c r="GM29" s="906"/>
      <c r="GN29" s="906"/>
      <c r="GO29" s="906"/>
      <c r="GP29" s="906"/>
      <c r="GQ29" s="906"/>
      <c r="GR29" s="906"/>
      <c r="GS29" s="906"/>
      <c r="GT29" s="906"/>
      <c r="GU29" s="906"/>
      <c r="GV29" s="906"/>
      <c r="GW29" s="906"/>
      <c r="GX29" s="906"/>
      <c r="GY29" s="906"/>
      <c r="GZ29" s="906"/>
      <c r="HA29" s="906"/>
      <c r="HB29" s="906"/>
      <c r="HC29" s="906"/>
      <c r="HD29" s="906"/>
      <c r="HE29" s="906"/>
      <c r="HF29" s="906"/>
      <c r="HG29" s="906"/>
      <c r="HH29" s="906"/>
      <c r="HI29" s="906"/>
      <c r="HJ29" s="906"/>
      <c r="HK29" s="906"/>
      <c r="HL29" s="906"/>
      <c r="HM29" s="906"/>
      <c r="HN29" s="906"/>
      <c r="HO29" s="906"/>
      <c r="HP29" s="906"/>
      <c r="HQ29" s="906"/>
      <c r="HR29" s="906"/>
      <c r="HS29" s="906"/>
      <c r="HT29" s="906"/>
      <c r="HU29" s="906"/>
      <c r="HV29" s="906"/>
      <c r="HW29" s="906"/>
    </row>
    <row r="30" spans="1:231" ht="18.75" hidden="1">
      <c r="A30" s="1891"/>
      <c r="B30" s="1946" t="s">
        <v>68</v>
      </c>
      <c r="C30" s="1947"/>
      <c r="D30" s="1948"/>
      <c r="E30" s="1948"/>
      <c r="F30" s="1949"/>
      <c r="G30" s="1950"/>
      <c r="H30" s="1951">
        <v>120</v>
      </c>
      <c r="I30" s="1952"/>
      <c r="J30" s="1948"/>
      <c r="K30" s="1948"/>
      <c r="L30" s="1948"/>
      <c r="M30" s="1949"/>
      <c r="N30" s="1948" t="s">
        <v>219</v>
      </c>
      <c r="P30" s="1894"/>
      <c r="Q30" s="1586"/>
      <c r="R30" s="1587"/>
      <c r="S30" s="1588"/>
      <c r="T30" s="906"/>
      <c r="U30" s="1214" t="b">
        <v>0</v>
      </c>
      <c r="V30" s="1214" t="b">
        <v>0</v>
      </c>
      <c r="W30" s="1214" t="b">
        <v>0</v>
      </c>
      <c r="X30" s="1214">
        <v>2</v>
      </c>
      <c r="Y30" s="1214">
        <v>2</v>
      </c>
      <c r="Z30" s="1214">
        <v>2</v>
      </c>
      <c r="AA30" s="906"/>
      <c r="AB30" s="906"/>
      <c r="AC30" s="906"/>
      <c r="AD30" s="906"/>
      <c r="AE30" s="906"/>
      <c r="AF30" s="906"/>
      <c r="AG30" s="906"/>
      <c r="AH30" s="906"/>
      <c r="AI30" s="906"/>
      <c r="AJ30" s="906"/>
      <c r="AK30" s="906"/>
      <c r="AL30" s="906"/>
      <c r="AM30" s="906"/>
      <c r="AN30" s="906"/>
      <c r="AO30" s="906"/>
      <c r="AP30" s="906"/>
      <c r="AQ30" s="906"/>
      <c r="AR30" s="906"/>
      <c r="AS30" s="1214"/>
      <c r="AT30" s="906"/>
      <c r="AU30" s="906"/>
      <c r="AV30" s="906"/>
      <c r="AW30" s="906"/>
      <c r="AX30" s="906"/>
      <c r="AY30" s="906"/>
      <c r="AZ30" s="906"/>
      <c r="BA30" s="906"/>
      <c r="BB30" s="906"/>
      <c r="BC30" s="906"/>
      <c r="BD30" s="906"/>
      <c r="BE30" s="906"/>
      <c r="BF30" s="906"/>
      <c r="BG30" s="906"/>
      <c r="BH30" s="906"/>
      <c r="BI30" s="906"/>
      <c r="BJ30" s="906"/>
      <c r="BK30" s="906"/>
      <c r="BL30" s="906"/>
      <c r="BM30" s="906"/>
      <c r="BN30" s="906"/>
      <c r="BO30" s="906"/>
      <c r="BP30" s="906"/>
      <c r="BQ30" s="906"/>
      <c r="BR30" s="906"/>
      <c r="BS30" s="906"/>
      <c r="BT30" s="906"/>
      <c r="BU30" s="906"/>
      <c r="BV30" s="906"/>
      <c r="BW30" s="906"/>
      <c r="BX30" s="906"/>
      <c r="BY30" s="906"/>
      <c r="BZ30" s="906"/>
      <c r="CA30" s="906"/>
      <c r="CB30" s="906"/>
      <c r="CC30" s="906"/>
      <c r="CD30" s="906"/>
      <c r="CE30" s="906"/>
      <c r="CF30" s="906"/>
      <c r="CG30" s="906"/>
      <c r="CH30" s="906"/>
      <c r="CI30" s="906"/>
      <c r="CJ30" s="906"/>
      <c r="CK30" s="906"/>
      <c r="CL30" s="906"/>
      <c r="CM30" s="906"/>
      <c r="CN30" s="906"/>
      <c r="CO30" s="906"/>
      <c r="CP30" s="906"/>
      <c r="CQ30" s="906"/>
      <c r="CR30" s="906"/>
      <c r="CS30" s="906"/>
      <c r="CT30" s="906"/>
      <c r="CU30" s="906"/>
      <c r="CV30" s="906"/>
      <c r="CW30" s="906"/>
      <c r="CX30" s="906"/>
      <c r="CY30" s="906"/>
      <c r="CZ30" s="906"/>
      <c r="DA30" s="906"/>
      <c r="DB30" s="906"/>
      <c r="DC30" s="906"/>
      <c r="DD30" s="906"/>
      <c r="DE30" s="906"/>
      <c r="DF30" s="906"/>
      <c r="DG30" s="906"/>
      <c r="DH30" s="906"/>
      <c r="DI30" s="906"/>
      <c r="DJ30" s="906"/>
      <c r="DK30" s="906"/>
      <c r="DL30" s="906"/>
      <c r="DM30" s="906"/>
      <c r="DN30" s="906"/>
      <c r="DO30" s="906"/>
      <c r="DP30" s="906"/>
      <c r="DQ30" s="906"/>
      <c r="DR30" s="906"/>
      <c r="DS30" s="906"/>
      <c r="DT30" s="906"/>
      <c r="DU30" s="906"/>
      <c r="DV30" s="906"/>
      <c r="DW30" s="906"/>
      <c r="DX30" s="906"/>
      <c r="DY30" s="906"/>
      <c r="DZ30" s="906"/>
      <c r="EA30" s="906"/>
      <c r="EB30" s="906"/>
      <c r="EC30" s="906"/>
      <c r="ED30" s="906"/>
      <c r="EE30" s="906"/>
      <c r="EF30" s="906"/>
      <c r="EG30" s="906"/>
      <c r="EH30" s="906"/>
      <c r="EI30" s="906"/>
      <c r="EJ30" s="906"/>
      <c r="EK30" s="906"/>
      <c r="EL30" s="906"/>
      <c r="EM30" s="906"/>
      <c r="EN30" s="906"/>
      <c r="EO30" s="906"/>
      <c r="EP30" s="906"/>
      <c r="EQ30" s="906"/>
      <c r="ER30" s="906"/>
      <c r="ES30" s="906"/>
      <c r="ET30" s="906"/>
      <c r="EU30" s="906"/>
      <c r="EV30" s="906"/>
      <c r="EW30" s="906"/>
      <c r="EX30" s="906"/>
      <c r="EY30" s="906"/>
      <c r="EZ30" s="906"/>
      <c r="FA30" s="906"/>
      <c r="FB30" s="906"/>
      <c r="FC30" s="906"/>
      <c r="FD30" s="906"/>
      <c r="FE30" s="906"/>
      <c r="FF30" s="906"/>
      <c r="FG30" s="906"/>
      <c r="FH30" s="906"/>
      <c r="FI30" s="906"/>
      <c r="FJ30" s="906"/>
      <c r="FK30" s="906"/>
      <c r="FL30" s="906"/>
      <c r="FM30" s="906"/>
      <c r="FN30" s="906"/>
      <c r="FO30" s="906"/>
      <c r="FP30" s="906"/>
      <c r="FQ30" s="906"/>
      <c r="FR30" s="906"/>
      <c r="FS30" s="906"/>
      <c r="FT30" s="906"/>
      <c r="FU30" s="906"/>
      <c r="FV30" s="906"/>
      <c r="FW30" s="906"/>
      <c r="FX30" s="906"/>
      <c r="FY30" s="906"/>
      <c r="FZ30" s="906"/>
      <c r="GA30" s="906"/>
      <c r="GB30" s="906"/>
      <c r="GC30" s="906"/>
      <c r="GD30" s="906"/>
      <c r="GE30" s="906"/>
      <c r="GF30" s="906"/>
      <c r="GG30" s="906"/>
      <c r="GH30" s="906"/>
      <c r="GI30" s="906"/>
      <c r="GJ30" s="906"/>
      <c r="GK30" s="906"/>
      <c r="GL30" s="906"/>
      <c r="GM30" s="906"/>
      <c r="GN30" s="906"/>
      <c r="GO30" s="906"/>
      <c r="GP30" s="906"/>
      <c r="GQ30" s="906"/>
      <c r="GR30" s="906"/>
      <c r="GS30" s="906"/>
      <c r="GT30" s="906"/>
      <c r="GU30" s="906"/>
      <c r="GV30" s="906"/>
      <c r="GW30" s="906"/>
      <c r="GX30" s="906"/>
      <c r="GY30" s="906"/>
      <c r="GZ30" s="906"/>
      <c r="HA30" s="906"/>
      <c r="HB30" s="906"/>
      <c r="HC30" s="906"/>
      <c r="HD30" s="906"/>
      <c r="HE30" s="906"/>
      <c r="HF30" s="906"/>
      <c r="HG30" s="906"/>
      <c r="HH30" s="906"/>
      <c r="HI30" s="906"/>
      <c r="HJ30" s="906"/>
      <c r="HK30" s="906"/>
      <c r="HL30" s="906"/>
      <c r="HM30" s="906"/>
      <c r="HN30" s="906"/>
      <c r="HO30" s="906"/>
      <c r="HP30" s="906"/>
      <c r="HQ30" s="906"/>
      <c r="HR30" s="906"/>
      <c r="HS30" s="906"/>
      <c r="HT30" s="906"/>
      <c r="HU30" s="906"/>
      <c r="HV30" s="906"/>
      <c r="HW30" s="906"/>
    </row>
    <row r="31" spans="1:231" ht="18.75" hidden="1">
      <c r="A31" s="1979" t="s">
        <v>289</v>
      </c>
      <c r="B31" s="1992" t="s">
        <v>75</v>
      </c>
      <c r="C31" s="2023"/>
      <c r="D31" s="1983" t="s">
        <v>239</v>
      </c>
      <c r="E31" s="1983"/>
      <c r="F31" s="1984"/>
      <c r="G31" s="2042">
        <v>3</v>
      </c>
      <c r="H31" s="1993">
        <v>90</v>
      </c>
      <c r="I31" s="2043">
        <v>30</v>
      </c>
      <c r="J31" s="2044">
        <v>10</v>
      </c>
      <c r="K31" s="2044">
        <v>20</v>
      </c>
      <c r="L31" s="2045"/>
      <c r="M31" s="2046">
        <v>60</v>
      </c>
      <c r="N31" s="2047">
        <v>3</v>
      </c>
      <c r="P31" s="349"/>
      <c r="Q31" s="1073"/>
      <c r="R31" s="958"/>
      <c r="S31" s="958"/>
      <c r="T31" s="906"/>
      <c r="U31" s="1214" t="b">
        <v>1</v>
      </c>
      <c r="V31" s="1214" t="b">
        <v>0</v>
      </c>
      <c r="W31" s="1214" t="b">
        <v>1</v>
      </c>
      <c r="X31" s="1214" t="b">
        <v>1</v>
      </c>
      <c r="Y31" s="1214" t="b">
        <v>1</v>
      </c>
      <c r="Z31" s="1214" t="b">
        <v>1</v>
      </c>
      <c r="AA31" s="1168"/>
      <c r="AB31" s="1168"/>
      <c r="AC31" s="1168"/>
      <c r="AD31" s="1168"/>
      <c r="AE31" s="1168"/>
      <c r="AF31" s="1168"/>
      <c r="AG31" s="1168"/>
      <c r="AH31" s="1168"/>
      <c r="AI31" s="1168"/>
      <c r="AJ31" s="1168"/>
      <c r="AK31" s="1168"/>
      <c r="AL31" s="1168"/>
      <c r="AM31" s="1168"/>
      <c r="AN31" s="1168"/>
      <c r="AO31" s="1168"/>
      <c r="AP31" s="1168"/>
      <c r="AQ31" s="1168"/>
      <c r="AR31" s="1168"/>
      <c r="AS31" s="1216"/>
      <c r="AT31" s="1168"/>
      <c r="AU31" s="1168"/>
      <c r="AV31" s="1168"/>
      <c r="AW31" s="1168"/>
      <c r="AX31" s="1168"/>
      <c r="AY31" s="1168"/>
      <c r="AZ31" s="1168"/>
      <c r="BA31" s="1168"/>
      <c r="BB31" s="1168"/>
      <c r="BC31" s="1168"/>
      <c r="BD31" s="1168"/>
      <c r="BE31" s="1168"/>
      <c r="BF31" s="1168"/>
      <c r="BG31" s="1168"/>
      <c r="BH31" s="1168"/>
      <c r="BI31" s="1168"/>
      <c r="BJ31" s="1168"/>
      <c r="BK31" s="1168"/>
      <c r="BL31" s="1168"/>
      <c r="BM31" s="1168"/>
      <c r="BN31" s="1168"/>
      <c r="BO31" s="1168"/>
      <c r="BP31" s="1168"/>
      <c r="BQ31" s="1168"/>
      <c r="BR31" s="1168"/>
      <c r="BS31" s="1168"/>
      <c r="BT31" s="1168"/>
      <c r="BU31" s="1168"/>
      <c r="BV31" s="1168"/>
      <c r="BW31" s="1168"/>
      <c r="BX31" s="1168"/>
      <c r="BY31" s="1168"/>
      <c r="BZ31" s="1168"/>
      <c r="CA31" s="1168"/>
      <c r="CB31" s="1168"/>
      <c r="CC31" s="1168"/>
      <c r="CD31" s="1168"/>
      <c r="CE31" s="1168"/>
      <c r="CF31" s="1168"/>
      <c r="CG31" s="1168"/>
      <c r="CH31" s="1168"/>
      <c r="CI31" s="1168"/>
      <c r="CJ31" s="1168"/>
      <c r="CK31" s="1168"/>
      <c r="CL31" s="1168"/>
      <c r="CM31" s="1168"/>
      <c r="CN31" s="1168"/>
      <c r="CO31" s="1168"/>
      <c r="CP31" s="1168"/>
      <c r="CQ31" s="1168"/>
      <c r="CR31" s="1168"/>
      <c r="CS31" s="1168"/>
      <c r="CT31" s="1168"/>
      <c r="CU31" s="1168"/>
      <c r="CV31" s="1168"/>
      <c r="CW31" s="1168"/>
      <c r="CX31" s="1168"/>
      <c r="CY31" s="1168"/>
      <c r="CZ31" s="1168"/>
      <c r="DA31" s="1168"/>
      <c r="DB31" s="1168"/>
      <c r="DC31" s="1168"/>
      <c r="DD31" s="1168"/>
      <c r="DE31" s="1168"/>
      <c r="DF31" s="1168"/>
      <c r="DG31" s="1168"/>
      <c r="DH31" s="1168"/>
      <c r="DI31" s="1168"/>
      <c r="DJ31" s="1168"/>
      <c r="DK31" s="1168"/>
      <c r="DL31" s="1168"/>
      <c r="DM31" s="1168"/>
      <c r="DN31" s="1168"/>
      <c r="DO31" s="1168"/>
      <c r="DP31" s="1168"/>
      <c r="DQ31" s="1168"/>
      <c r="DR31" s="1168"/>
      <c r="DS31" s="1168"/>
      <c r="DT31" s="1168"/>
      <c r="DU31" s="1168"/>
      <c r="DV31" s="1168"/>
      <c r="DW31" s="1168"/>
      <c r="DX31" s="1168"/>
      <c r="DY31" s="1168"/>
      <c r="DZ31" s="1168"/>
      <c r="EA31" s="1168"/>
      <c r="EB31" s="1168"/>
      <c r="EC31" s="1168"/>
      <c r="ED31" s="1168"/>
      <c r="EE31" s="1168"/>
      <c r="EF31" s="1168"/>
      <c r="EG31" s="1168"/>
      <c r="EH31" s="1168"/>
      <c r="EI31" s="1168"/>
      <c r="EJ31" s="1168"/>
      <c r="EK31" s="1168"/>
      <c r="EL31" s="1168"/>
      <c r="EM31" s="1168"/>
      <c r="EN31" s="1168"/>
      <c r="EO31" s="1168"/>
      <c r="EP31" s="1168"/>
      <c r="EQ31" s="1168"/>
      <c r="ER31" s="1168"/>
      <c r="ES31" s="1168"/>
      <c r="ET31" s="1168"/>
      <c r="EU31" s="1168"/>
      <c r="EV31" s="1168"/>
      <c r="EW31" s="1168"/>
      <c r="EX31" s="1168"/>
      <c r="EY31" s="1168"/>
      <c r="EZ31" s="1168"/>
      <c r="FA31" s="1168"/>
      <c r="FB31" s="1168"/>
      <c r="FC31" s="1168"/>
      <c r="FD31" s="1168"/>
      <c r="FE31" s="1168"/>
      <c r="FF31" s="1168"/>
      <c r="FG31" s="1168"/>
      <c r="FH31" s="1168"/>
      <c r="FI31" s="1168"/>
      <c r="FJ31" s="1168"/>
      <c r="FK31" s="1168"/>
      <c r="FL31" s="1168"/>
      <c r="FM31" s="1168"/>
      <c r="FN31" s="1168"/>
      <c r="FO31" s="1168"/>
      <c r="FP31" s="1168"/>
      <c r="FQ31" s="1168"/>
      <c r="FR31" s="1168"/>
      <c r="FS31" s="1168"/>
      <c r="FT31" s="1168"/>
      <c r="FU31" s="1168"/>
      <c r="FV31" s="1168"/>
      <c r="FW31" s="1168"/>
      <c r="FX31" s="1168"/>
      <c r="FY31" s="1168"/>
      <c r="FZ31" s="1168"/>
      <c r="GA31" s="1168"/>
      <c r="GB31" s="1168"/>
      <c r="GC31" s="1168"/>
      <c r="GD31" s="1168"/>
      <c r="GE31" s="1168"/>
      <c r="GF31" s="1168"/>
      <c r="GG31" s="1168"/>
      <c r="GH31" s="1168"/>
      <c r="GI31" s="1168"/>
      <c r="GJ31" s="1168"/>
      <c r="GK31" s="1168"/>
      <c r="GL31" s="1168"/>
      <c r="GM31" s="1168"/>
      <c r="GN31" s="1168"/>
      <c r="GO31" s="1168"/>
      <c r="GP31" s="1168"/>
      <c r="GQ31" s="1168"/>
      <c r="GR31" s="1168"/>
      <c r="GS31" s="1168"/>
      <c r="GT31" s="1168"/>
      <c r="GU31" s="1168"/>
      <c r="GV31" s="1168"/>
      <c r="GW31" s="1168"/>
      <c r="GX31" s="1168"/>
      <c r="GY31" s="1168"/>
      <c r="GZ31" s="1168"/>
      <c r="HA31" s="1168"/>
      <c r="HB31" s="1168"/>
      <c r="HC31" s="1168"/>
      <c r="HD31" s="1168"/>
      <c r="HE31" s="1168"/>
      <c r="HF31" s="1168"/>
      <c r="HG31" s="1168"/>
      <c r="HH31" s="1168"/>
      <c r="HI31" s="1168"/>
      <c r="HJ31" s="1168"/>
      <c r="HK31" s="1168"/>
      <c r="HL31" s="1168"/>
      <c r="HM31" s="1168"/>
      <c r="HN31" s="1168"/>
      <c r="HO31" s="1168"/>
      <c r="HP31" s="1168"/>
      <c r="HQ31" s="1168"/>
      <c r="HR31" s="1168"/>
      <c r="HS31" s="1168"/>
      <c r="HT31" s="1168"/>
      <c r="HU31" s="1168"/>
      <c r="HV31" s="1168"/>
      <c r="HW31" s="1168"/>
    </row>
    <row r="32" spans="1:231" ht="18.75" hidden="1">
      <c r="A32" s="2048" t="s">
        <v>290</v>
      </c>
      <c r="B32" s="2049" t="s">
        <v>76</v>
      </c>
      <c r="C32" s="1970"/>
      <c r="D32" s="1971"/>
      <c r="E32" s="1971"/>
      <c r="F32" s="1972"/>
      <c r="G32" s="1973"/>
      <c r="H32" s="1974">
        <v>165</v>
      </c>
      <c r="I32" s="814"/>
      <c r="J32" s="1975"/>
      <c r="K32" s="1976"/>
      <c r="L32" s="2050"/>
      <c r="M32" s="2010"/>
      <c r="N32" s="1301"/>
      <c r="P32" s="1026"/>
      <c r="Q32" s="1018"/>
      <c r="R32" s="1019"/>
      <c r="S32" s="1019"/>
      <c r="T32" s="906"/>
      <c r="U32" s="1214" t="b">
        <v>1</v>
      </c>
      <c r="V32" s="1214">
        <v>1</v>
      </c>
      <c r="W32" s="1214" t="b">
        <v>1</v>
      </c>
      <c r="X32" s="1214" t="b">
        <v>1</v>
      </c>
      <c r="Y32" s="1214" t="b">
        <v>1</v>
      </c>
      <c r="Z32" s="1214" t="b">
        <v>1</v>
      </c>
      <c r="AA32" s="906"/>
      <c r="AB32" s="906"/>
      <c r="AC32" s="906"/>
      <c r="AD32" s="906"/>
      <c r="AE32" s="906"/>
      <c r="AF32" s="906"/>
      <c r="AG32" s="906"/>
      <c r="AH32" s="906"/>
      <c r="AI32" s="906"/>
      <c r="AJ32" s="906"/>
      <c r="AK32" s="906"/>
      <c r="AL32" s="906"/>
      <c r="AM32" s="906"/>
      <c r="AN32" s="906"/>
      <c r="AO32" s="906"/>
      <c r="AP32" s="906"/>
      <c r="AQ32" s="906"/>
      <c r="AR32" s="906"/>
      <c r="AS32" s="1214"/>
      <c r="AT32" s="906"/>
      <c r="AU32" s="906"/>
      <c r="AV32" s="906"/>
      <c r="AW32" s="906"/>
      <c r="AX32" s="906"/>
      <c r="AY32" s="906"/>
      <c r="AZ32" s="906"/>
      <c r="BA32" s="906"/>
      <c r="BB32" s="906"/>
      <c r="BC32" s="906"/>
      <c r="BD32" s="906"/>
      <c r="BE32" s="906"/>
      <c r="BF32" s="906"/>
      <c r="BG32" s="906"/>
      <c r="BH32" s="906"/>
      <c r="BI32" s="906"/>
      <c r="BJ32" s="906"/>
      <c r="BK32" s="906"/>
      <c r="BL32" s="906"/>
      <c r="BM32" s="906"/>
      <c r="BN32" s="906"/>
      <c r="BO32" s="906"/>
      <c r="BP32" s="906"/>
      <c r="BQ32" s="906"/>
      <c r="BR32" s="906"/>
      <c r="BS32" s="906"/>
      <c r="BT32" s="906"/>
      <c r="BU32" s="906"/>
      <c r="BV32" s="906"/>
      <c r="BW32" s="906"/>
      <c r="BX32" s="906"/>
      <c r="BY32" s="906"/>
      <c r="BZ32" s="906"/>
      <c r="CA32" s="906"/>
      <c r="CB32" s="906"/>
      <c r="CC32" s="906"/>
      <c r="CD32" s="906"/>
      <c r="CE32" s="906"/>
      <c r="CF32" s="906"/>
      <c r="CG32" s="906"/>
      <c r="CH32" s="906"/>
      <c r="CI32" s="906"/>
      <c r="CJ32" s="906"/>
      <c r="CK32" s="906"/>
      <c r="CL32" s="906"/>
      <c r="CM32" s="906"/>
      <c r="CN32" s="906"/>
      <c r="CO32" s="906"/>
      <c r="CP32" s="906"/>
      <c r="CQ32" s="906"/>
      <c r="CR32" s="906"/>
      <c r="CS32" s="906"/>
      <c r="CT32" s="906"/>
      <c r="CU32" s="906"/>
      <c r="CV32" s="906"/>
      <c r="CW32" s="906"/>
      <c r="CX32" s="906"/>
      <c r="CY32" s="906"/>
      <c r="CZ32" s="906"/>
      <c r="DA32" s="906"/>
      <c r="DB32" s="906"/>
      <c r="DC32" s="906"/>
      <c r="DD32" s="906"/>
      <c r="DE32" s="906"/>
      <c r="DF32" s="906"/>
      <c r="DG32" s="906"/>
      <c r="DH32" s="906"/>
      <c r="DI32" s="906"/>
      <c r="DJ32" s="906"/>
      <c r="DK32" s="906"/>
      <c r="DL32" s="906"/>
      <c r="DM32" s="906"/>
      <c r="DN32" s="906"/>
      <c r="DO32" s="906"/>
      <c r="DP32" s="906"/>
      <c r="DQ32" s="906"/>
      <c r="DR32" s="906"/>
      <c r="DS32" s="906"/>
      <c r="DT32" s="906"/>
      <c r="DU32" s="906"/>
      <c r="DV32" s="906"/>
      <c r="DW32" s="906"/>
      <c r="DX32" s="906"/>
      <c r="DY32" s="906"/>
      <c r="DZ32" s="906"/>
      <c r="EA32" s="906"/>
      <c r="EB32" s="906"/>
      <c r="EC32" s="906"/>
      <c r="ED32" s="906"/>
      <c r="EE32" s="906"/>
      <c r="EF32" s="906"/>
      <c r="EG32" s="906"/>
      <c r="EH32" s="906"/>
      <c r="EI32" s="906"/>
      <c r="EJ32" s="906"/>
      <c r="EK32" s="906"/>
      <c r="EL32" s="906"/>
      <c r="EM32" s="906"/>
      <c r="EN32" s="906"/>
      <c r="EO32" s="906"/>
      <c r="EP32" s="906"/>
      <c r="EQ32" s="906"/>
      <c r="ER32" s="906"/>
      <c r="ES32" s="906"/>
      <c r="ET32" s="906"/>
      <c r="EU32" s="906"/>
      <c r="EV32" s="906"/>
      <c r="EW32" s="906"/>
      <c r="EX32" s="906"/>
      <c r="EY32" s="906"/>
      <c r="EZ32" s="906"/>
      <c r="FA32" s="906"/>
      <c r="FB32" s="906"/>
      <c r="FC32" s="906"/>
      <c r="FD32" s="906"/>
      <c r="FE32" s="906"/>
      <c r="FF32" s="906"/>
      <c r="FG32" s="906"/>
      <c r="FH32" s="906"/>
      <c r="FI32" s="906"/>
      <c r="FJ32" s="906"/>
      <c r="FK32" s="906"/>
      <c r="FL32" s="906"/>
      <c r="FM32" s="906"/>
      <c r="FN32" s="906"/>
      <c r="FO32" s="906"/>
      <c r="FP32" s="906"/>
      <c r="FQ32" s="906"/>
      <c r="FR32" s="906"/>
      <c r="FS32" s="906"/>
      <c r="FT32" s="906"/>
      <c r="FU32" s="906"/>
      <c r="FV32" s="906"/>
      <c r="FW32" s="906"/>
      <c r="FX32" s="906"/>
      <c r="FY32" s="906"/>
      <c r="FZ32" s="906"/>
      <c r="GA32" s="906"/>
      <c r="GB32" s="906"/>
      <c r="GC32" s="906"/>
      <c r="GD32" s="906"/>
      <c r="GE32" s="906"/>
      <c r="GF32" s="906"/>
      <c r="GG32" s="906"/>
      <c r="GH32" s="906"/>
      <c r="GI32" s="906"/>
      <c r="GJ32" s="906"/>
      <c r="GK32" s="906"/>
      <c r="GL32" s="906"/>
      <c r="GM32" s="906"/>
      <c r="GN32" s="906"/>
      <c r="GO32" s="906"/>
      <c r="GP32" s="906"/>
      <c r="GQ32" s="906"/>
      <c r="GR32" s="906"/>
      <c r="GS32" s="906"/>
      <c r="GT32" s="906"/>
      <c r="GU32" s="906"/>
      <c r="GV32" s="906"/>
      <c r="GW32" s="906"/>
      <c r="GX32" s="906"/>
      <c r="GY32" s="906"/>
      <c r="GZ32" s="906"/>
      <c r="HA32" s="906"/>
      <c r="HB32" s="906"/>
      <c r="HC32" s="906"/>
      <c r="HD32" s="906"/>
      <c r="HE32" s="906"/>
      <c r="HF32" s="906"/>
      <c r="HG32" s="906"/>
      <c r="HH32" s="906"/>
      <c r="HI32" s="906"/>
      <c r="HJ32" s="906"/>
      <c r="HK32" s="906"/>
      <c r="HL32" s="906"/>
      <c r="HM32" s="906"/>
      <c r="HN32" s="906"/>
      <c r="HO32" s="906"/>
      <c r="HP32" s="906"/>
      <c r="HQ32" s="906"/>
      <c r="HR32" s="906"/>
      <c r="HS32" s="906"/>
      <c r="HT32" s="906"/>
      <c r="HU32" s="906"/>
      <c r="HV32" s="906"/>
      <c r="HW32" s="906"/>
    </row>
    <row r="33" spans="1:231" ht="18.75" hidden="1">
      <c r="A33" s="2051"/>
      <c r="B33" s="1980" t="s">
        <v>71</v>
      </c>
      <c r="C33" s="2006" t="s">
        <v>239</v>
      </c>
      <c r="D33" s="1983"/>
      <c r="E33" s="1983"/>
      <c r="F33" s="1984"/>
      <c r="G33" s="1985">
        <v>2.5</v>
      </c>
      <c r="H33" s="1993">
        <v>75</v>
      </c>
      <c r="I33" s="1991">
        <v>45</v>
      </c>
      <c r="J33" s="1988">
        <v>27</v>
      </c>
      <c r="K33" s="1989"/>
      <c r="L33" s="2052">
        <v>18</v>
      </c>
      <c r="M33" s="1990">
        <v>30</v>
      </c>
      <c r="N33" s="2047">
        <v>5</v>
      </c>
      <c r="P33" s="1081"/>
      <c r="Q33" s="1073"/>
      <c r="R33" s="958" t="s">
        <v>299</v>
      </c>
      <c r="S33" s="958"/>
      <c r="T33" s="906"/>
      <c r="U33" s="1214" t="b">
        <v>1</v>
      </c>
      <c r="V33" s="1214" t="b">
        <v>0</v>
      </c>
      <c r="W33" s="1214" t="b">
        <v>1</v>
      </c>
      <c r="X33" s="1214" t="b">
        <v>1</v>
      </c>
      <c r="Y33" s="1214" t="b">
        <v>1</v>
      </c>
      <c r="Z33" s="1214" t="b">
        <v>1</v>
      </c>
      <c r="AA33" s="906"/>
      <c r="AB33" s="906"/>
      <c r="AC33" s="906"/>
      <c r="AD33" s="906"/>
      <c r="AE33" s="906"/>
      <c r="AF33" s="906"/>
      <c r="AG33" s="906"/>
      <c r="AH33" s="906"/>
      <c r="AI33" s="906"/>
      <c r="AJ33" s="906"/>
      <c r="AK33" s="906"/>
      <c r="AL33" s="906"/>
      <c r="AM33" s="906"/>
      <c r="AN33" s="906"/>
      <c r="AO33" s="906"/>
      <c r="AP33" s="906"/>
      <c r="AQ33" s="906"/>
      <c r="AR33" s="906"/>
      <c r="AS33" s="1214"/>
      <c r="AT33" s="906"/>
      <c r="AU33" s="906"/>
      <c r="AV33" s="906"/>
      <c r="AW33" s="906"/>
      <c r="AX33" s="906"/>
      <c r="AY33" s="906"/>
      <c r="AZ33" s="906"/>
      <c r="BA33" s="906"/>
      <c r="BB33" s="906"/>
      <c r="BC33" s="906"/>
      <c r="BD33" s="906"/>
      <c r="BE33" s="906"/>
      <c r="BF33" s="906"/>
      <c r="BG33" s="906"/>
      <c r="BH33" s="906"/>
      <c r="BI33" s="906"/>
      <c r="BJ33" s="906"/>
      <c r="BK33" s="906"/>
      <c r="BL33" s="906"/>
      <c r="BM33" s="906"/>
      <c r="BN33" s="906"/>
      <c r="BO33" s="906"/>
      <c r="BP33" s="906"/>
      <c r="BQ33" s="906"/>
      <c r="BR33" s="906"/>
      <c r="BS33" s="906"/>
      <c r="BT33" s="906"/>
      <c r="BU33" s="906"/>
      <c r="BV33" s="906"/>
      <c r="BW33" s="906"/>
      <c r="BX33" s="906"/>
      <c r="BY33" s="906"/>
      <c r="BZ33" s="906"/>
      <c r="CA33" s="906"/>
      <c r="CB33" s="906"/>
      <c r="CC33" s="906"/>
      <c r="CD33" s="906"/>
      <c r="CE33" s="906"/>
      <c r="CF33" s="906"/>
      <c r="CG33" s="906"/>
      <c r="CH33" s="906"/>
      <c r="CI33" s="906"/>
      <c r="CJ33" s="906"/>
      <c r="CK33" s="906"/>
      <c r="CL33" s="906"/>
      <c r="CM33" s="906"/>
      <c r="CN33" s="906"/>
      <c r="CO33" s="906"/>
      <c r="CP33" s="906"/>
      <c r="CQ33" s="906"/>
      <c r="CR33" s="906"/>
      <c r="CS33" s="906"/>
      <c r="CT33" s="906"/>
      <c r="CU33" s="906"/>
      <c r="CV33" s="906"/>
      <c r="CW33" s="906"/>
      <c r="CX33" s="906"/>
      <c r="CY33" s="906"/>
      <c r="CZ33" s="906"/>
      <c r="DA33" s="906"/>
      <c r="DB33" s="906"/>
      <c r="DC33" s="906"/>
      <c r="DD33" s="906"/>
      <c r="DE33" s="906"/>
      <c r="DF33" s="906"/>
      <c r="DG33" s="906"/>
      <c r="DH33" s="906"/>
      <c r="DI33" s="906"/>
      <c r="DJ33" s="906"/>
      <c r="DK33" s="906"/>
      <c r="DL33" s="906"/>
      <c r="DM33" s="906"/>
      <c r="DN33" s="906"/>
      <c r="DO33" s="906"/>
      <c r="DP33" s="906"/>
      <c r="DQ33" s="906"/>
      <c r="DR33" s="906"/>
      <c r="DS33" s="906"/>
      <c r="DT33" s="906"/>
      <c r="DU33" s="906"/>
      <c r="DV33" s="906"/>
      <c r="DW33" s="906"/>
      <c r="DX33" s="906"/>
      <c r="DY33" s="906"/>
      <c r="DZ33" s="906"/>
      <c r="EA33" s="906"/>
      <c r="EB33" s="906"/>
      <c r="EC33" s="906"/>
      <c r="ED33" s="906"/>
      <c r="EE33" s="906"/>
      <c r="EF33" s="906"/>
      <c r="EG33" s="906"/>
      <c r="EH33" s="906"/>
      <c r="EI33" s="906"/>
      <c r="EJ33" s="906"/>
      <c r="EK33" s="906"/>
      <c r="EL33" s="906"/>
      <c r="EM33" s="906"/>
      <c r="EN33" s="906"/>
      <c r="EO33" s="906"/>
      <c r="EP33" s="906"/>
      <c r="EQ33" s="906"/>
      <c r="ER33" s="906"/>
      <c r="ES33" s="906"/>
      <c r="ET33" s="906"/>
      <c r="EU33" s="906"/>
      <c r="EV33" s="906"/>
      <c r="EW33" s="906"/>
      <c r="EX33" s="906"/>
      <c r="EY33" s="906"/>
      <c r="EZ33" s="906"/>
      <c r="FA33" s="906"/>
      <c r="FB33" s="906"/>
      <c r="FC33" s="906"/>
      <c r="FD33" s="906"/>
      <c r="FE33" s="906"/>
      <c r="FF33" s="906"/>
      <c r="FG33" s="906"/>
      <c r="FH33" s="906"/>
      <c r="FI33" s="906"/>
      <c r="FJ33" s="906"/>
      <c r="FK33" s="906"/>
      <c r="FL33" s="906"/>
      <c r="FM33" s="906"/>
      <c r="FN33" s="906"/>
      <c r="FO33" s="906"/>
      <c r="FP33" s="906"/>
      <c r="FQ33" s="906"/>
      <c r="FR33" s="906"/>
      <c r="FS33" s="906"/>
      <c r="FT33" s="906"/>
      <c r="FU33" s="906"/>
      <c r="FV33" s="906"/>
      <c r="FW33" s="906"/>
      <c r="FX33" s="906"/>
      <c r="FY33" s="906"/>
      <c r="FZ33" s="906"/>
      <c r="GA33" s="906"/>
      <c r="GB33" s="906"/>
      <c r="GC33" s="906"/>
      <c r="GD33" s="906"/>
      <c r="GE33" s="906"/>
      <c r="GF33" s="906"/>
      <c r="GG33" s="906"/>
      <c r="GH33" s="906"/>
      <c r="GI33" s="906"/>
      <c r="GJ33" s="906"/>
      <c r="GK33" s="906"/>
      <c r="GL33" s="906"/>
      <c r="GM33" s="906"/>
      <c r="GN33" s="906"/>
      <c r="GO33" s="906"/>
      <c r="GP33" s="906"/>
      <c r="GQ33" s="906"/>
      <c r="GR33" s="906"/>
      <c r="GS33" s="906"/>
      <c r="GT33" s="906"/>
      <c r="GU33" s="906"/>
      <c r="GV33" s="906"/>
      <c r="GW33" s="906"/>
      <c r="GX33" s="906"/>
      <c r="GY33" s="906"/>
      <c r="GZ33" s="906"/>
      <c r="HA33" s="906"/>
      <c r="HB33" s="906"/>
      <c r="HC33" s="906"/>
      <c r="HD33" s="906"/>
      <c r="HE33" s="906"/>
      <c r="HF33" s="906"/>
      <c r="HG33" s="906"/>
      <c r="HH33" s="906"/>
      <c r="HI33" s="906"/>
      <c r="HJ33" s="906"/>
      <c r="HK33" s="906"/>
      <c r="HL33" s="906"/>
      <c r="HM33" s="906"/>
      <c r="HN33" s="906"/>
      <c r="HO33" s="906"/>
      <c r="HP33" s="906"/>
      <c r="HQ33" s="906"/>
      <c r="HR33" s="906"/>
      <c r="HS33" s="906"/>
      <c r="HT33" s="906"/>
      <c r="HU33" s="906"/>
      <c r="HV33" s="906"/>
      <c r="HW33" s="906"/>
    </row>
    <row r="34" spans="1:231" ht="18.75" hidden="1">
      <c r="A34" s="2051" t="s">
        <v>291</v>
      </c>
      <c r="B34" s="1996" t="s">
        <v>159</v>
      </c>
      <c r="C34" s="2006"/>
      <c r="D34" s="1983"/>
      <c r="E34" s="1983"/>
      <c r="F34" s="1984"/>
      <c r="G34" s="1999"/>
      <c r="H34" s="1974">
        <v>105</v>
      </c>
      <c r="I34" s="78"/>
      <c r="J34" s="1982"/>
      <c r="K34" s="2008"/>
      <c r="L34" s="2008"/>
      <c r="M34" s="2010"/>
      <c r="N34" s="1301"/>
      <c r="P34" s="1026"/>
      <c r="Q34" s="1018"/>
      <c r="R34" s="1019"/>
      <c r="S34" s="1019"/>
      <c r="T34" s="906"/>
      <c r="U34" s="1214" t="b">
        <v>1</v>
      </c>
      <c r="V34" s="1214">
        <v>1</v>
      </c>
      <c r="W34" s="1214" t="b">
        <v>1</v>
      </c>
      <c r="X34" s="1214" t="b">
        <v>1</v>
      </c>
      <c r="Y34" s="1214" t="b">
        <v>1</v>
      </c>
      <c r="Z34" s="1214" t="b">
        <v>1</v>
      </c>
      <c r="AA34" s="1168"/>
      <c r="AB34" s="1168"/>
      <c r="AC34" s="1168"/>
      <c r="AD34" s="1168"/>
      <c r="AE34" s="1168"/>
      <c r="AF34" s="1168"/>
      <c r="AG34" s="1168"/>
      <c r="AH34" s="1168"/>
      <c r="AI34" s="1168"/>
      <c r="AJ34" s="1168"/>
      <c r="AK34" s="1168"/>
      <c r="AL34" s="1168"/>
      <c r="AM34" s="1168"/>
      <c r="AN34" s="1168"/>
      <c r="AO34" s="1168"/>
      <c r="AP34" s="1168"/>
      <c r="AQ34" s="1168"/>
      <c r="AR34" s="1168"/>
      <c r="AS34" s="1216"/>
      <c r="AT34" s="1168"/>
      <c r="AU34" s="1168"/>
      <c r="AV34" s="1168"/>
      <c r="AW34" s="1168"/>
      <c r="AX34" s="1168"/>
      <c r="AY34" s="1168"/>
      <c r="AZ34" s="1168"/>
      <c r="BA34" s="1168"/>
      <c r="BB34" s="1168"/>
      <c r="BC34" s="1168"/>
      <c r="BD34" s="1168"/>
      <c r="BE34" s="1168"/>
      <c r="BF34" s="1168"/>
      <c r="BG34" s="1168"/>
      <c r="BH34" s="1168"/>
      <c r="BI34" s="1168"/>
      <c r="BJ34" s="1168"/>
      <c r="BK34" s="1168"/>
      <c r="BL34" s="1168"/>
      <c r="BM34" s="1168"/>
      <c r="BN34" s="1168"/>
      <c r="BO34" s="1168"/>
      <c r="BP34" s="1168"/>
      <c r="BQ34" s="1168"/>
      <c r="BR34" s="1168"/>
      <c r="BS34" s="1168"/>
      <c r="BT34" s="1168"/>
      <c r="BU34" s="1168"/>
      <c r="BV34" s="1168"/>
      <c r="BW34" s="1168"/>
      <c r="BX34" s="1168"/>
      <c r="BY34" s="1168"/>
      <c r="BZ34" s="1168"/>
      <c r="CA34" s="1168"/>
      <c r="CB34" s="1168"/>
      <c r="CC34" s="1168"/>
      <c r="CD34" s="1168"/>
      <c r="CE34" s="1168"/>
      <c r="CF34" s="1168"/>
      <c r="CG34" s="1168"/>
      <c r="CH34" s="1168"/>
      <c r="CI34" s="1168"/>
      <c r="CJ34" s="1168"/>
      <c r="CK34" s="1168"/>
      <c r="CL34" s="1168"/>
      <c r="CM34" s="1168"/>
      <c r="CN34" s="1168"/>
      <c r="CO34" s="1168"/>
      <c r="CP34" s="1168"/>
      <c r="CQ34" s="1168"/>
      <c r="CR34" s="1168"/>
      <c r="CS34" s="1168"/>
      <c r="CT34" s="1168"/>
      <c r="CU34" s="1168"/>
      <c r="CV34" s="1168"/>
      <c r="CW34" s="1168"/>
      <c r="CX34" s="1168"/>
      <c r="CY34" s="1168"/>
      <c r="CZ34" s="1168"/>
      <c r="DA34" s="1168"/>
      <c r="DB34" s="1168"/>
      <c r="DC34" s="1168"/>
      <c r="DD34" s="1168"/>
      <c r="DE34" s="1168"/>
      <c r="DF34" s="1168"/>
      <c r="DG34" s="1168"/>
      <c r="DH34" s="1168"/>
      <c r="DI34" s="1168"/>
      <c r="DJ34" s="1168"/>
      <c r="DK34" s="1168"/>
      <c r="DL34" s="1168"/>
      <c r="DM34" s="1168"/>
      <c r="DN34" s="1168"/>
      <c r="DO34" s="1168"/>
      <c r="DP34" s="1168"/>
      <c r="DQ34" s="1168"/>
      <c r="DR34" s="1168"/>
      <c r="DS34" s="1168"/>
      <c r="DT34" s="1168"/>
      <c r="DU34" s="1168"/>
      <c r="DV34" s="1168"/>
      <c r="DW34" s="1168"/>
      <c r="DX34" s="1168"/>
      <c r="DY34" s="1168"/>
      <c r="DZ34" s="1168"/>
      <c r="EA34" s="1168"/>
      <c r="EB34" s="1168"/>
      <c r="EC34" s="1168"/>
      <c r="ED34" s="1168"/>
      <c r="EE34" s="1168"/>
      <c r="EF34" s="1168"/>
      <c r="EG34" s="1168"/>
      <c r="EH34" s="1168"/>
      <c r="EI34" s="1168"/>
      <c r="EJ34" s="1168"/>
      <c r="EK34" s="1168"/>
      <c r="EL34" s="1168"/>
      <c r="EM34" s="1168"/>
      <c r="EN34" s="1168"/>
      <c r="EO34" s="1168"/>
      <c r="EP34" s="1168"/>
      <c r="EQ34" s="1168"/>
      <c r="ER34" s="1168"/>
      <c r="ES34" s="1168"/>
      <c r="ET34" s="1168"/>
      <c r="EU34" s="1168"/>
      <c r="EV34" s="1168"/>
      <c r="EW34" s="1168"/>
      <c r="EX34" s="1168"/>
      <c r="EY34" s="1168"/>
      <c r="EZ34" s="1168"/>
      <c r="FA34" s="1168"/>
      <c r="FB34" s="1168"/>
      <c r="FC34" s="1168"/>
      <c r="FD34" s="1168"/>
      <c r="FE34" s="1168"/>
      <c r="FF34" s="1168"/>
      <c r="FG34" s="1168"/>
      <c r="FH34" s="1168"/>
      <c r="FI34" s="1168"/>
      <c r="FJ34" s="1168"/>
      <c r="FK34" s="1168"/>
      <c r="FL34" s="1168"/>
      <c r="FM34" s="1168"/>
      <c r="FN34" s="1168"/>
      <c r="FO34" s="1168"/>
      <c r="FP34" s="1168"/>
      <c r="FQ34" s="1168"/>
      <c r="FR34" s="1168"/>
      <c r="FS34" s="1168"/>
      <c r="FT34" s="1168"/>
      <c r="FU34" s="1168"/>
      <c r="FV34" s="1168"/>
      <c r="FW34" s="1168"/>
      <c r="FX34" s="1168"/>
      <c r="FY34" s="1168"/>
      <c r="FZ34" s="1168"/>
      <c r="GA34" s="1168"/>
      <c r="GB34" s="1168"/>
      <c r="GC34" s="1168"/>
      <c r="GD34" s="1168"/>
      <c r="GE34" s="1168"/>
      <c r="GF34" s="1168"/>
      <c r="GG34" s="1168"/>
      <c r="GH34" s="1168"/>
      <c r="GI34" s="1168"/>
      <c r="GJ34" s="1168"/>
      <c r="GK34" s="1168"/>
      <c r="GL34" s="1168"/>
      <c r="GM34" s="1168"/>
      <c r="GN34" s="1168"/>
      <c r="GO34" s="1168"/>
      <c r="GP34" s="1168"/>
      <c r="GQ34" s="1168"/>
      <c r="GR34" s="1168"/>
      <c r="GS34" s="1168"/>
      <c r="GT34" s="1168"/>
      <c r="GU34" s="1168"/>
      <c r="GV34" s="1168"/>
      <c r="GW34" s="1168"/>
      <c r="GX34" s="1168"/>
      <c r="GY34" s="1168"/>
      <c r="GZ34" s="1168"/>
      <c r="HA34" s="1168"/>
      <c r="HB34" s="1168"/>
      <c r="HC34" s="1168"/>
      <c r="HD34" s="1168"/>
      <c r="HE34" s="1168"/>
      <c r="HF34" s="1168"/>
      <c r="HG34" s="1168"/>
      <c r="HH34" s="1168"/>
      <c r="HI34" s="1168"/>
      <c r="HJ34" s="1168"/>
      <c r="HK34" s="1168"/>
      <c r="HL34" s="1168"/>
      <c r="HM34" s="1168"/>
      <c r="HN34" s="1168"/>
      <c r="HO34" s="1168"/>
      <c r="HP34" s="1168"/>
      <c r="HQ34" s="1168"/>
      <c r="HR34" s="1168"/>
      <c r="HS34" s="1168"/>
      <c r="HT34" s="1168"/>
      <c r="HU34" s="1168"/>
      <c r="HV34" s="1168"/>
      <c r="HW34" s="1168"/>
    </row>
    <row r="35" spans="1:231" ht="19.5" hidden="1" thickBot="1">
      <c r="A35" s="2051"/>
      <c r="B35" s="2053" t="s">
        <v>71</v>
      </c>
      <c r="C35" s="2023"/>
      <c r="D35" s="1983" t="s">
        <v>239</v>
      </c>
      <c r="E35" s="1983"/>
      <c r="F35" s="1984"/>
      <c r="G35" s="1985">
        <v>2.5</v>
      </c>
      <c r="H35" s="1993">
        <v>75</v>
      </c>
      <c r="I35" s="1987">
        <v>36</v>
      </c>
      <c r="J35" s="1988">
        <v>18</v>
      </c>
      <c r="K35" s="1989"/>
      <c r="L35" s="1989">
        <v>18</v>
      </c>
      <c r="M35" s="1990">
        <v>39</v>
      </c>
      <c r="N35" s="2054">
        <v>4</v>
      </c>
      <c r="P35" s="1026"/>
      <c r="Q35" s="1018"/>
      <c r="R35" s="1019"/>
      <c r="S35" s="1019"/>
      <c r="T35" s="936">
        <v>62.5</v>
      </c>
      <c r="U35" s="1214" t="b">
        <v>1</v>
      </c>
      <c r="V35" s="1214" t="b">
        <v>0</v>
      </c>
      <c r="W35" s="1214" t="b">
        <v>1</v>
      </c>
      <c r="X35" s="1214" t="b">
        <v>1</v>
      </c>
      <c r="Y35" s="1214" t="b">
        <v>1</v>
      </c>
      <c r="Z35" s="1214" t="b">
        <v>1</v>
      </c>
      <c r="AA35" s="1168"/>
      <c r="AB35" s="1168"/>
      <c r="AC35" s="1168"/>
      <c r="AD35" s="1168"/>
      <c r="AE35" s="1168"/>
      <c r="AF35" s="1168"/>
      <c r="AG35" s="1168"/>
      <c r="AH35" s="1168"/>
      <c r="AI35" s="1168"/>
      <c r="AJ35" s="1168"/>
      <c r="AK35" s="1168"/>
      <c r="AL35" s="1168"/>
      <c r="AM35" s="1168"/>
      <c r="AN35" s="1168"/>
      <c r="AO35" s="1168"/>
      <c r="AP35" s="1168"/>
      <c r="AQ35" s="1168"/>
      <c r="AR35" s="1168"/>
      <c r="AS35" s="1216"/>
      <c r="AT35" s="1168"/>
      <c r="AU35" s="1168"/>
      <c r="AV35" s="1168"/>
      <c r="AW35" s="1168"/>
      <c r="AX35" s="1168"/>
      <c r="AY35" s="1168"/>
      <c r="AZ35" s="1168"/>
      <c r="BA35" s="1168"/>
      <c r="BB35" s="1168"/>
      <c r="BC35" s="1168"/>
      <c r="BD35" s="1168"/>
      <c r="BE35" s="1168"/>
      <c r="BF35" s="1168"/>
      <c r="BG35" s="1168"/>
      <c r="BH35" s="1168"/>
      <c r="BI35" s="1168"/>
      <c r="BJ35" s="1168"/>
      <c r="BK35" s="1168"/>
      <c r="BL35" s="1168"/>
      <c r="BM35" s="1168"/>
      <c r="BN35" s="1168"/>
      <c r="BO35" s="1168"/>
      <c r="BP35" s="1168"/>
      <c r="BQ35" s="1168"/>
      <c r="BR35" s="1168"/>
      <c r="BS35" s="1168"/>
      <c r="BT35" s="1168"/>
      <c r="BU35" s="1168"/>
      <c r="BV35" s="1168"/>
      <c r="BW35" s="1168"/>
      <c r="BX35" s="1168"/>
      <c r="BY35" s="1168"/>
      <c r="BZ35" s="1168"/>
      <c r="CA35" s="1168"/>
      <c r="CB35" s="1168"/>
      <c r="CC35" s="1168"/>
      <c r="CD35" s="1168"/>
      <c r="CE35" s="1168"/>
      <c r="CF35" s="1168"/>
      <c r="CG35" s="1168"/>
      <c r="CH35" s="1168"/>
      <c r="CI35" s="1168"/>
      <c r="CJ35" s="1168"/>
      <c r="CK35" s="1168"/>
      <c r="CL35" s="1168"/>
      <c r="CM35" s="1168"/>
      <c r="CN35" s="1168"/>
      <c r="CO35" s="1168"/>
      <c r="CP35" s="1168"/>
      <c r="CQ35" s="1168"/>
      <c r="CR35" s="1168"/>
      <c r="CS35" s="1168"/>
      <c r="CT35" s="1168"/>
      <c r="CU35" s="1168"/>
      <c r="CV35" s="1168"/>
      <c r="CW35" s="1168"/>
      <c r="CX35" s="1168"/>
      <c r="CY35" s="1168"/>
      <c r="CZ35" s="1168"/>
      <c r="DA35" s="1168"/>
      <c r="DB35" s="1168"/>
      <c r="DC35" s="1168"/>
      <c r="DD35" s="1168"/>
      <c r="DE35" s="1168"/>
      <c r="DF35" s="1168"/>
      <c r="DG35" s="1168"/>
      <c r="DH35" s="1168"/>
      <c r="DI35" s="1168"/>
      <c r="DJ35" s="1168"/>
      <c r="DK35" s="1168"/>
      <c r="DL35" s="1168"/>
      <c r="DM35" s="1168"/>
      <c r="DN35" s="1168"/>
      <c r="DO35" s="1168"/>
      <c r="DP35" s="1168"/>
      <c r="DQ35" s="1168"/>
      <c r="DR35" s="1168"/>
      <c r="DS35" s="1168"/>
      <c r="DT35" s="1168"/>
      <c r="DU35" s="1168"/>
      <c r="DV35" s="1168"/>
      <c r="DW35" s="1168"/>
      <c r="DX35" s="1168"/>
      <c r="DY35" s="1168"/>
      <c r="DZ35" s="1168"/>
      <c r="EA35" s="1168"/>
      <c r="EB35" s="1168"/>
      <c r="EC35" s="1168"/>
      <c r="ED35" s="1168"/>
      <c r="EE35" s="1168"/>
      <c r="EF35" s="1168"/>
      <c r="EG35" s="1168"/>
      <c r="EH35" s="1168"/>
      <c r="EI35" s="1168"/>
      <c r="EJ35" s="1168"/>
      <c r="EK35" s="1168"/>
      <c r="EL35" s="1168"/>
      <c r="EM35" s="1168"/>
      <c r="EN35" s="1168"/>
      <c r="EO35" s="1168"/>
      <c r="EP35" s="1168"/>
      <c r="EQ35" s="1168"/>
      <c r="ER35" s="1168"/>
      <c r="ES35" s="1168"/>
      <c r="ET35" s="1168"/>
      <c r="EU35" s="1168"/>
      <c r="EV35" s="1168"/>
      <c r="EW35" s="1168"/>
      <c r="EX35" s="1168"/>
      <c r="EY35" s="1168"/>
      <c r="EZ35" s="1168"/>
      <c r="FA35" s="1168"/>
      <c r="FB35" s="1168"/>
      <c r="FC35" s="1168"/>
      <c r="FD35" s="1168"/>
      <c r="FE35" s="1168"/>
      <c r="FF35" s="1168"/>
      <c r="FG35" s="1168"/>
      <c r="FH35" s="1168"/>
      <c r="FI35" s="1168"/>
      <c r="FJ35" s="1168"/>
      <c r="FK35" s="1168"/>
      <c r="FL35" s="1168"/>
      <c r="FM35" s="1168"/>
      <c r="FN35" s="1168"/>
      <c r="FO35" s="1168"/>
      <c r="FP35" s="1168"/>
      <c r="FQ35" s="1168"/>
      <c r="FR35" s="1168"/>
      <c r="FS35" s="1168"/>
      <c r="FT35" s="1168"/>
      <c r="FU35" s="1168"/>
      <c r="FV35" s="1168"/>
      <c r="FW35" s="1168"/>
      <c r="FX35" s="1168"/>
      <c r="FY35" s="1168"/>
      <c r="FZ35" s="1168"/>
      <c r="GA35" s="1168"/>
      <c r="GB35" s="1168"/>
      <c r="GC35" s="1168"/>
      <c r="GD35" s="1168"/>
      <c r="GE35" s="1168"/>
      <c r="GF35" s="1168"/>
      <c r="GG35" s="1168"/>
      <c r="GH35" s="1168"/>
      <c r="GI35" s="1168"/>
      <c r="GJ35" s="1168"/>
      <c r="GK35" s="1168"/>
      <c r="GL35" s="1168"/>
      <c r="GM35" s="1168"/>
      <c r="GN35" s="1168"/>
      <c r="GO35" s="1168"/>
      <c r="GP35" s="1168"/>
      <c r="GQ35" s="1168"/>
      <c r="GR35" s="1168"/>
      <c r="GS35" s="1168"/>
      <c r="GT35" s="1168"/>
      <c r="GU35" s="1168"/>
      <c r="GV35" s="1168"/>
      <c r="GW35" s="1168"/>
      <c r="GX35" s="1168"/>
      <c r="GY35" s="1168"/>
      <c r="GZ35" s="1168"/>
      <c r="HA35" s="1168"/>
      <c r="HB35" s="1168"/>
      <c r="HC35" s="1168"/>
      <c r="HD35" s="1168"/>
      <c r="HE35" s="1168"/>
      <c r="HF35" s="1168"/>
      <c r="HG35" s="1168"/>
      <c r="HH35" s="1168"/>
      <c r="HI35" s="1168"/>
      <c r="HJ35" s="1168"/>
      <c r="HK35" s="1168"/>
      <c r="HL35" s="1168"/>
      <c r="HM35" s="1168"/>
      <c r="HN35" s="1168"/>
      <c r="HO35" s="1168"/>
      <c r="HP35" s="1168"/>
      <c r="HQ35" s="1168"/>
      <c r="HR35" s="1168"/>
      <c r="HS35" s="1168"/>
      <c r="HT35" s="1168"/>
      <c r="HU35" s="1168"/>
      <c r="HV35" s="1168"/>
      <c r="HW35" s="1168"/>
    </row>
    <row r="36" spans="1:231" ht="18.75" hidden="1">
      <c r="A36" s="1527" t="s">
        <v>72</v>
      </c>
      <c r="B36" s="2055" t="s">
        <v>84</v>
      </c>
      <c r="C36" s="2023"/>
      <c r="D36" s="1983"/>
      <c r="E36" s="1983"/>
      <c r="F36" s="2056"/>
      <c r="G36" s="2057"/>
      <c r="H36" s="2058">
        <v>210</v>
      </c>
      <c r="I36" s="1981"/>
      <c r="J36" s="1982"/>
      <c r="K36" s="2008"/>
      <c r="L36" s="2008"/>
      <c r="M36" s="2027"/>
      <c r="N36" s="2059"/>
      <c r="P36" s="1197"/>
      <c r="Q36" s="1047"/>
      <c r="R36" s="1043"/>
      <c r="S36" s="1198"/>
      <c r="T36" s="906"/>
      <c r="U36" s="1214" t="b">
        <v>1</v>
      </c>
      <c r="V36" s="1214">
        <v>1</v>
      </c>
      <c r="W36" s="1214" t="b">
        <v>1</v>
      </c>
      <c r="X36" s="1214" t="b">
        <v>1</v>
      </c>
      <c r="Y36" s="1214" t="b">
        <v>1</v>
      </c>
      <c r="Z36" s="1214" t="b">
        <v>1</v>
      </c>
      <c r="AA36" s="906"/>
      <c r="AB36" s="1168"/>
      <c r="AC36" s="1168"/>
      <c r="AD36" s="1168"/>
      <c r="AE36" s="1168"/>
      <c r="AF36" s="1168"/>
      <c r="AG36" s="1168"/>
      <c r="AH36" s="1168"/>
      <c r="AI36" s="1168"/>
      <c r="AJ36" s="1168"/>
      <c r="AK36" s="1168"/>
      <c r="AL36" s="1168"/>
      <c r="AM36" s="1168"/>
      <c r="AN36" s="1168"/>
      <c r="AO36" s="1168"/>
      <c r="AP36" s="1168"/>
      <c r="AQ36" s="1168"/>
      <c r="AR36" s="1168"/>
      <c r="AS36" s="1216"/>
      <c r="AT36" s="1168"/>
      <c r="AU36" s="1168"/>
      <c r="AV36" s="1168"/>
      <c r="AW36" s="1168"/>
      <c r="AX36" s="1168"/>
      <c r="AY36" s="1168"/>
      <c r="AZ36" s="1168"/>
      <c r="BA36" s="1168"/>
      <c r="BB36" s="1168"/>
      <c r="BC36" s="1168"/>
      <c r="BD36" s="1168"/>
      <c r="BE36" s="1168"/>
      <c r="BF36" s="1168"/>
      <c r="BG36" s="1168"/>
      <c r="BH36" s="1168"/>
      <c r="BI36" s="1168"/>
      <c r="BJ36" s="1168"/>
      <c r="BK36" s="1168"/>
      <c r="BL36" s="1168"/>
      <c r="BM36" s="1168"/>
      <c r="BN36" s="1168"/>
      <c r="BO36" s="1168"/>
      <c r="BP36" s="1168"/>
      <c r="BQ36" s="1168"/>
      <c r="BR36" s="1168"/>
      <c r="BS36" s="1168"/>
      <c r="BT36" s="1168"/>
      <c r="BU36" s="1168"/>
      <c r="BV36" s="1168"/>
      <c r="BW36" s="1168"/>
      <c r="BX36" s="1168"/>
      <c r="BY36" s="1168"/>
      <c r="BZ36" s="1168"/>
      <c r="CA36" s="1168"/>
      <c r="CB36" s="1168"/>
      <c r="CC36" s="1168"/>
      <c r="CD36" s="1168"/>
      <c r="CE36" s="1168"/>
      <c r="CF36" s="1168"/>
      <c r="CG36" s="1168"/>
      <c r="CH36" s="1168"/>
      <c r="CI36" s="1168"/>
      <c r="CJ36" s="1168"/>
      <c r="CK36" s="1168"/>
      <c r="CL36" s="1168"/>
      <c r="CM36" s="1168"/>
      <c r="CN36" s="1168"/>
      <c r="CO36" s="1168"/>
      <c r="CP36" s="1168"/>
      <c r="CQ36" s="1168"/>
      <c r="CR36" s="1168"/>
      <c r="CS36" s="1168"/>
      <c r="CT36" s="1168"/>
      <c r="CU36" s="1168"/>
      <c r="CV36" s="1168"/>
      <c r="CW36" s="1168"/>
      <c r="CX36" s="1168"/>
      <c r="CY36" s="1168"/>
      <c r="CZ36" s="1168"/>
      <c r="DA36" s="1168"/>
      <c r="DB36" s="1168"/>
      <c r="DC36" s="1168"/>
      <c r="DD36" s="1168"/>
      <c r="DE36" s="1168"/>
      <c r="DF36" s="1168"/>
      <c r="DG36" s="1168"/>
      <c r="DH36" s="1168"/>
      <c r="DI36" s="1168"/>
      <c r="DJ36" s="1168"/>
      <c r="DK36" s="1168"/>
      <c r="DL36" s="1168"/>
      <c r="DM36" s="1168"/>
      <c r="DN36" s="1168"/>
      <c r="DO36" s="1168"/>
      <c r="DP36" s="1168"/>
      <c r="DQ36" s="1168"/>
      <c r="DR36" s="1168"/>
      <c r="DS36" s="1168"/>
      <c r="DT36" s="1168"/>
      <c r="DU36" s="1168"/>
      <c r="DV36" s="1168"/>
      <c r="DW36" s="1168"/>
      <c r="DX36" s="1168"/>
      <c r="DY36" s="1168"/>
      <c r="DZ36" s="1168"/>
      <c r="EA36" s="1168"/>
      <c r="EB36" s="1168"/>
      <c r="EC36" s="1168"/>
      <c r="ED36" s="1168"/>
      <c r="EE36" s="1168"/>
      <c r="EF36" s="1168"/>
      <c r="EG36" s="1168"/>
      <c r="EH36" s="1168"/>
      <c r="EI36" s="1168"/>
      <c r="EJ36" s="1168"/>
      <c r="EK36" s="1168"/>
      <c r="EL36" s="1168"/>
      <c r="EM36" s="1168"/>
      <c r="EN36" s="1168"/>
      <c r="EO36" s="1168"/>
      <c r="EP36" s="1168"/>
      <c r="EQ36" s="1168"/>
      <c r="ER36" s="1168"/>
      <c r="ES36" s="1168"/>
      <c r="ET36" s="1168"/>
      <c r="EU36" s="1168"/>
      <c r="EV36" s="1168"/>
      <c r="EW36" s="1168"/>
      <c r="EX36" s="1168"/>
      <c r="EY36" s="1168"/>
      <c r="EZ36" s="1168"/>
      <c r="FA36" s="1168"/>
      <c r="FB36" s="1168"/>
      <c r="FC36" s="1168"/>
      <c r="FD36" s="1168"/>
      <c r="FE36" s="1168"/>
      <c r="FF36" s="1168"/>
      <c r="FG36" s="1168"/>
      <c r="FH36" s="1168"/>
      <c r="FI36" s="1168"/>
      <c r="FJ36" s="1168"/>
      <c r="FK36" s="1168"/>
      <c r="FL36" s="1168"/>
      <c r="FM36" s="1168"/>
      <c r="FN36" s="1168"/>
      <c r="FO36" s="1168"/>
      <c r="FP36" s="1168"/>
      <c r="FQ36" s="1168"/>
      <c r="FR36" s="1168"/>
      <c r="FS36" s="1168"/>
      <c r="FT36" s="1168"/>
      <c r="FU36" s="1168"/>
      <c r="FV36" s="1168"/>
      <c r="FW36" s="1168"/>
      <c r="FX36" s="1168"/>
      <c r="FY36" s="1168"/>
      <c r="FZ36" s="1168"/>
      <c r="GA36" s="1168"/>
      <c r="GB36" s="1168"/>
      <c r="GC36" s="1168"/>
      <c r="GD36" s="1168"/>
      <c r="GE36" s="1168"/>
      <c r="GF36" s="1168"/>
      <c r="GG36" s="1168"/>
      <c r="GH36" s="1168"/>
      <c r="GI36" s="1168"/>
      <c r="GJ36" s="1168"/>
      <c r="GK36" s="1168"/>
      <c r="GL36" s="1168"/>
      <c r="GM36" s="1168"/>
      <c r="GN36" s="1168"/>
      <c r="GO36" s="1168"/>
      <c r="GP36" s="1168"/>
      <c r="GQ36" s="1168"/>
      <c r="GR36" s="1168"/>
      <c r="GS36" s="1168"/>
      <c r="GT36" s="1168"/>
      <c r="GU36" s="1168"/>
      <c r="GV36" s="1168"/>
      <c r="GW36" s="1168"/>
      <c r="GX36" s="1168"/>
      <c r="GY36" s="1168"/>
      <c r="GZ36" s="1168"/>
      <c r="HA36" s="1168"/>
      <c r="HB36" s="1168"/>
      <c r="HC36" s="1168"/>
      <c r="HD36" s="1168"/>
      <c r="HE36" s="1168"/>
      <c r="HF36" s="1168"/>
      <c r="HG36" s="1168"/>
      <c r="HH36" s="1168"/>
      <c r="HI36" s="1168"/>
      <c r="HJ36" s="1168"/>
      <c r="HK36" s="1168"/>
      <c r="HL36" s="1168"/>
      <c r="HM36" s="1168"/>
      <c r="HN36" s="1168"/>
      <c r="HO36" s="1168"/>
      <c r="HP36" s="1168"/>
      <c r="HQ36" s="1168"/>
      <c r="HR36" s="1168"/>
      <c r="HS36" s="1168"/>
      <c r="HT36" s="1168"/>
      <c r="HU36" s="1168"/>
      <c r="HV36" s="1168"/>
      <c r="HW36" s="1168"/>
    </row>
    <row r="37" spans="1:231" ht="18.75" hidden="1">
      <c r="A37" s="1907"/>
      <c r="B37" s="2060" t="s">
        <v>71</v>
      </c>
      <c r="C37" s="2023" t="s">
        <v>239</v>
      </c>
      <c r="D37" s="1983"/>
      <c r="E37" s="1983"/>
      <c r="F37" s="2024"/>
      <c r="G37" s="2025">
        <v>5</v>
      </c>
      <c r="H37" s="2026">
        <v>150</v>
      </c>
      <c r="I37" s="1981">
        <v>54</v>
      </c>
      <c r="J37" s="1982">
        <v>36</v>
      </c>
      <c r="K37" s="2008">
        <v>18</v>
      </c>
      <c r="L37" s="2008"/>
      <c r="M37" s="2027">
        <v>96</v>
      </c>
      <c r="N37" s="2061">
        <v>6</v>
      </c>
      <c r="P37" s="1438"/>
      <c r="Q37" s="371"/>
      <c r="R37" s="372"/>
      <c r="S37" s="1439"/>
      <c r="T37" s="28"/>
      <c r="U37" s="1214" t="b">
        <v>1</v>
      </c>
      <c r="V37" s="1214" t="b">
        <v>0</v>
      </c>
      <c r="W37" s="1214" t="b">
        <v>1</v>
      </c>
      <c r="X37" s="1214" t="b">
        <v>1</v>
      </c>
      <c r="Y37" s="1214" t="b">
        <v>1</v>
      </c>
      <c r="Z37" s="1214" t="b">
        <v>1</v>
      </c>
      <c r="AA37" s="28"/>
      <c r="AB37" s="1443"/>
      <c r="AC37" s="1443"/>
      <c r="AD37" s="1443"/>
      <c r="AE37" s="1443"/>
      <c r="AF37" s="1443"/>
      <c r="AG37" s="1443"/>
      <c r="AH37" s="1443"/>
      <c r="AI37" s="1443"/>
      <c r="AJ37" s="1443"/>
      <c r="AK37" s="1443"/>
      <c r="AL37" s="1443"/>
      <c r="AM37" s="1443"/>
      <c r="AN37" s="1443"/>
      <c r="AO37" s="1443"/>
      <c r="AP37" s="1443"/>
      <c r="AQ37" s="1443"/>
      <c r="AR37" s="1443"/>
      <c r="AS37" s="2092"/>
      <c r="AT37" s="1443"/>
      <c r="AU37" s="1443"/>
      <c r="AV37" s="1443"/>
      <c r="AW37" s="1443"/>
      <c r="AX37" s="1443"/>
      <c r="AY37" s="1443"/>
      <c r="AZ37" s="1443"/>
      <c r="BA37" s="1443"/>
      <c r="BB37" s="1443"/>
      <c r="BC37" s="1443"/>
      <c r="BD37" s="1443"/>
      <c r="BE37" s="1443"/>
      <c r="BF37" s="1443"/>
      <c r="BG37" s="1443"/>
      <c r="BH37" s="1443"/>
      <c r="BI37" s="1443"/>
      <c r="BJ37" s="1443"/>
      <c r="BK37" s="1443"/>
      <c r="BL37" s="1443"/>
      <c r="BM37" s="1443"/>
      <c r="BN37" s="1443"/>
      <c r="BO37" s="1443"/>
      <c r="BP37" s="1443"/>
      <c r="BQ37" s="1443"/>
      <c r="BR37" s="1443"/>
      <c r="BS37" s="1443"/>
      <c r="BT37" s="1443"/>
      <c r="BU37" s="1443"/>
      <c r="BV37" s="1443"/>
      <c r="BW37" s="1443"/>
      <c r="BX37" s="1443"/>
      <c r="BY37" s="1443"/>
      <c r="BZ37" s="1443"/>
      <c r="CA37" s="1443"/>
      <c r="CB37" s="1443"/>
      <c r="CC37" s="1443"/>
      <c r="CD37" s="1443"/>
      <c r="CE37" s="1443"/>
      <c r="CF37" s="1443"/>
      <c r="CG37" s="1443"/>
      <c r="CH37" s="1443"/>
      <c r="CI37" s="1443"/>
      <c r="CJ37" s="1443"/>
      <c r="CK37" s="1443"/>
      <c r="CL37" s="1443"/>
      <c r="CM37" s="1443"/>
      <c r="CN37" s="1443"/>
      <c r="CO37" s="1443"/>
      <c r="CP37" s="1443"/>
      <c r="CQ37" s="1443"/>
      <c r="CR37" s="1443"/>
      <c r="CS37" s="1443"/>
      <c r="CT37" s="1443"/>
      <c r="CU37" s="1443"/>
      <c r="CV37" s="1443"/>
      <c r="CW37" s="1443"/>
      <c r="CX37" s="1443"/>
      <c r="CY37" s="1443"/>
      <c r="CZ37" s="1443"/>
      <c r="DA37" s="1443"/>
      <c r="DB37" s="1443"/>
      <c r="DC37" s="1443"/>
      <c r="DD37" s="1443"/>
      <c r="DE37" s="1443"/>
      <c r="DF37" s="1443"/>
      <c r="DG37" s="1443"/>
      <c r="DH37" s="1443"/>
      <c r="DI37" s="1443"/>
      <c r="DJ37" s="1443"/>
      <c r="DK37" s="1443"/>
      <c r="DL37" s="1443"/>
      <c r="DM37" s="1443"/>
      <c r="DN37" s="1443"/>
      <c r="DO37" s="1443"/>
      <c r="DP37" s="1443"/>
      <c r="DQ37" s="1443"/>
      <c r="DR37" s="1443"/>
      <c r="DS37" s="1443"/>
      <c r="DT37" s="1443"/>
      <c r="DU37" s="1443"/>
      <c r="DV37" s="1443"/>
      <c r="DW37" s="1443"/>
      <c r="DX37" s="1443"/>
      <c r="DY37" s="1443"/>
      <c r="DZ37" s="1443"/>
      <c r="EA37" s="1443"/>
      <c r="EB37" s="1443"/>
      <c r="EC37" s="1443"/>
      <c r="ED37" s="1443"/>
      <c r="EE37" s="1443"/>
      <c r="EF37" s="1443"/>
      <c r="EG37" s="1443"/>
      <c r="EH37" s="1443"/>
      <c r="EI37" s="1443"/>
      <c r="EJ37" s="1443"/>
      <c r="EK37" s="1443"/>
      <c r="EL37" s="1443"/>
      <c r="EM37" s="1443"/>
      <c r="EN37" s="1443"/>
      <c r="EO37" s="1443"/>
      <c r="EP37" s="1443"/>
      <c r="EQ37" s="1443"/>
      <c r="ER37" s="1443"/>
      <c r="ES37" s="1443"/>
      <c r="ET37" s="1443"/>
      <c r="EU37" s="1443"/>
      <c r="EV37" s="1443"/>
      <c r="EW37" s="1443"/>
      <c r="EX37" s="1443"/>
      <c r="EY37" s="1443"/>
      <c r="EZ37" s="1443"/>
      <c r="FA37" s="1443"/>
      <c r="FB37" s="1443"/>
      <c r="FC37" s="1443"/>
      <c r="FD37" s="1443"/>
      <c r="FE37" s="1443"/>
      <c r="FF37" s="1443"/>
      <c r="FG37" s="1443"/>
      <c r="FH37" s="1443"/>
      <c r="FI37" s="1443"/>
      <c r="FJ37" s="1443"/>
      <c r="FK37" s="1443"/>
      <c r="FL37" s="1443"/>
      <c r="FM37" s="1443"/>
      <c r="FN37" s="1443"/>
      <c r="FO37" s="1443"/>
      <c r="FP37" s="1443"/>
      <c r="FQ37" s="1443"/>
      <c r="FR37" s="1443"/>
      <c r="FS37" s="1443"/>
      <c r="FT37" s="1443"/>
      <c r="FU37" s="1443"/>
      <c r="FV37" s="1443"/>
      <c r="FW37" s="1443"/>
      <c r="FX37" s="1443"/>
      <c r="FY37" s="1443"/>
      <c r="FZ37" s="1443"/>
      <c r="GA37" s="1443"/>
      <c r="GB37" s="1443"/>
      <c r="GC37" s="1443"/>
      <c r="GD37" s="1443"/>
      <c r="GE37" s="1443"/>
      <c r="GF37" s="1443"/>
      <c r="GG37" s="1443"/>
      <c r="GH37" s="1443"/>
      <c r="GI37" s="1443"/>
      <c r="GJ37" s="1443"/>
      <c r="GK37" s="1443"/>
      <c r="GL37" s="1443"/>
      <c r="GM37" s="1443"/>
      <c r="GN37" s="1443"/>
      <c r="GO37" s="1443"/>
      <c r="GP37" s="1443"/>
      <c r="GQ37" s="1443"/>
      <c r="GR37" s="1443"/>
      <c r="GS37" s="1443"/>
      <c r="GT37" s="1443"/>
      <c r="GU37" s="1443"/>
      <c r="GV37" s="1443"/>
      <c r="GW37" s="1443"/>
      <c r="GX37" s="1443"/>
      <c r="GY37" s="1443"/>
      <c r="GZ37" s="1443"/>
      <c r="HA37" s="1443"/>
      <c r="HB37" s="1443"/>
      <c r="HC37" s="1443"/>
      <c r="HD37" s="1443"/>
      <c r="HE37" s="1443"/>
      <c r="HF37" s="1443"/>
      <c r="HG37" s="1443"/>
      <c r="HH37" s="1443"/>
      <c r="HI37" s="1443"/>
      <c r="HJ37" s="1443"/>
      <c r="HK37" s="1443"/>
      <c r="HL37" s="1443"/>
      <c r="HM37" s="1443"/>
      <c r="HN37" s="1443"/>
      <c r="HO37" s="1443"/>
      <c r="HP37" s="1443"/>
      <c r="HQ37" s="1443"/>
      <c r="HR37" s="1443"/>
      <c r="HS37" s="1443"/>
      <c r="HT37" s="1443"/>
      <c r="HU37" s="1443"/>
      <c r="HV37" s="1443"/>
      <c r="HW37" s="1443"/>
    </row>
    <row r="38" spans="1:231" ht="18.75" hidden="1">
      <c r="A38" s="1907" t="s">
        <v>61</v>
      </c>
      <c r="B38" s="2022" t="s">
        <v>89</v>
      </c>
      <c r="C38" s="2023"/>
      <c r="D38" s="1983"/>
      <c r="E38" s="1983"/>
      <c r="F38" s="2024"/>
      <c r="G38" s="2025"/>
      <c r="H38" s="2026">
        <v>465</v>
      </c>
      <c r="I38" s="1981"/>
      <c r="J38" s="1982"/>
      <c r="K38" s="2008"/>
      <c r="L38" s="2008"/>
      <c r="M38" s="2027"/>
      <c r="N38" s="2061"/>
      <c r="P38" s="1438"/>
      <c r="Q38" s="371"/>
      <c r="R38" s="372"/>
      <c r="S38" s="1439"/>
      <c r="T38" s="28"/>
      <c r="U38" s="1214">
        <v>1</v>
      </c>
      <c r="V38" s="1214">
        <v>1</v>
      </c>
      <c r="W38" s="1214" t="b">
        <v>1</v>
      </c>
      <c r="X38" s="1214" t="b">
        <v>1</v>
      </c>
      <c r="Y38" s="1214" t="b">
        <v>1</v>
      </c>
      <c r="Z38" s="1214" t="b">
        <v>1</v>
      </c>
      <c r="AA38" s="1443"/>
      <c r="AB38" s="1443"/>
      <c r="AC38" s="1443"/>
      <c r="AD38" s="1443"/>
      <c r="AE38" s="1443"/>
      <c r="AF38" s="1443"/>
      <c r="AG38" s="1443"/>
      <c r="AH38" s="1443"/>
      <c r="AI38" s="1443"/>
      <c r="AJ38" s="1443"/>
      <c r="AK38" s="1443"/>
      <c r="AL38" s="1443"/>
      <c r="AM38" s="1443"/>
      <c r="AN38" s="1443"/>
      <c r="AO38" s="1443"/>
      <c r="AP38" s="1443"/>
      <c r="AQ38" s="1443"/>
      <c r="AR38" s="1443"/>
      <c r="AS38" s="2092"/>
      <c r="AT38" s="1443"/>
      <c r="AU38" s="1443"/>
      <c r="AV38" s="1443"/>
      <c r="AW38" s="1443"/>
      <c r="AX38" s="1443"/>
      <c r="AY38" s="1443"/>
      <c r="AZ38" s="1443"/>
      <c r="BA38" s="1443"/>
      <c r="BB38" s="1443"/>
      <c r="BC38" s="1443"/>
      <c r="BD38" s="1443"/>
      <c r="BE38" s="1443"/>
      <c r="BF38" s="1443"/>
      <c r="BG38" s="1443"/>
      <c r="BH38" s="1443"/>
      <c r="BI38" s="1443"/>
      <c r="BJ38" s="1443"/>
      <c r="BK38" s="1443"/>
      <c r="BL38" s="1443"/>
      <c r="BM38" s="1443"/>
      <c r="BN38" s="1443"/>
      <c r="BO38" s="1443"/>
      <c r="BP38" s="1443"/>
      <c r="BQ38" s="1443"/>
      <c r="BR38" s="1443"/>
      <c r="BS38" s="1443"/>
      <c r="BT38" s="1443"/>
      <c r="BU38" s="1443"/>
      <c r="BV38" s="1443"/>
      <c r="BW38" s="1443"/>
      <c r="BX38" s="1443"/>
      <c r="BY38" s="1443"/>
      <c r="BZ38" s="1443"/>
      <c r="CA38" s="1443"/>
      <c r="CB38" s="1443"/>
      <c r="CC38" s="1443"/>
      <c r="CD38" s="1443"/>
      <c r="CE38" s="1443"/>
      <c r="CF38" s="1443"/>
      <c r="CG38" s="1443"/>
      <c r="CH38" s="1443"/>
      <c r="CI38" s="1443"/>
      <c r="CJ38" s="1443"/>
      <c r="CK38" s="1443"/>
      <c r="CL38" s="1443"/>
      <c r="CM38" s="1443"/>
      <c r="CN38" s="1443"/>
      <c r="CO38" s="1443"/>
      <c r="CP38" s="1443"/>
      <c r="CQ38" s="1443"/>
      <c r="CR38" s="1443"/>
      <c r="CS38" s="1443"/>
      <c r="CT38" s="1443"/>
      <c r="CU38" s="1443"/>
      <c r="CV38" s="1443"/>
      <c r="CW38" s="1443"/>
      <c r="CX38" s="1443"/>
      <c r="CY38" s="1443"/>
      <c r="CZ38" s="1443"/>
      <c r="DA38" s="1443"/>
      <c r="DB38" s="1443"/>
      <c r="DC38" s="1443"/>
      <c r="DD38" s="1443"/>
      <c r="DE38" s="1443"/>
      <c r="DF38" s="1443"/>
      <c r="DG38" s="1443"/>
      <c r="DH38" s="1443"/>
      <c r="DI38" s="1443"/>
      <c r="DJ38" s="1443"/>
      <c r="DK38" s="1443"/>
      <c r="DL38" s="1443"/>
      <c r="DM38" s="1443"/>
      <c r="DN38" s="1443"/>
      <c r="DO38" s="1443"/>
      <c r="DP38" s="1443"/>
      <c r="DQ38" s="1443"/>
      <c r="DR38" s="1443"/>
      <c r="DS38" s="1443"/>
      <c r="DT38" s="1443"/>
      <c r="DU38" s="1443"/>
      <c r="DV38" s="1443"/>
      <c r="DW38" s="1443"/>
      <c r="DX38" s="1443"/>
      <c r="DY38" s="1443"/>
      <c r="DZ38" s="1443"/>
      <c r="EA38" s="1443"/>
      <c r="EB38" s="1443"/>
      <c r="EC38" s="1443"/>
      <c r="ED38" s="1443"/>
      <c r="EE38" s="1443"/>
      <c r="EF38" s="1443"/>
      <c r="EG38" s="1443"/>
      <c r="EH38" s="1443"/>
      <c r="EI38" s="1443"/>
      <c r="EJ38" s="1443"/>
      <c r="EK38" s="1443"/>
      <c r="EL38" s="1443"/>
      <c r="EM38" s="1443"/>
      <c r="EN38" s="1443"/>
      <c r="EO38" s="1443"/>
      <c r="EP38" s="1443"/>
      <c r="EQ38" s="1443"/>
      <c r="ER38" s="1443"/>
      <c r="ES38" s="1443"/>
      <c r="ET38" s="1443"/>
      <c r="EU38" s="1443"/>
      <c r="EV38" s="1443"/>
      <c r="EW38" s="1443"/>
      <c r="EX38" s="1443"/>
      <c r="EY38" s="1443"/>
      <c r="EZ38" s="1443"/>
      <c r="FA38" s="1443"/>
      <c r="FB38" s="1443"/>
      <c r="FC38" s="1443"/>
      <c r="FD38" s="1443"/>
      <c r="FE38" s="1443"/>
      <c r="FF38" s="1443"/>
      <c r="FG38" s="1443"/>
      <c r="FH38" s="1443"/>
      <c r="FI38" s="1443"/>
      <c r="FJ38" s="1443"/>
      <c r="FK38" s="1443"/>
      <c r="FL38" s="1443"/>
      <c r="FM38" s="1443"/>
      <c r="FN38" s="1443"/>
      <c r="FO38" s="1443"/>
      <c r="FP38" s="1443"/>
      <c r="FQ38" s="1443"/>
      <c r="FR38" s="1443"/>
      <c r="FS38" s="1443"/>
      <c r="FT38" s="1443"/>
      <c r="FU38" s="1443"/>
      <c r="FV38" s="1443"/>
      <c r="FW38" s="1443"/>
      <c r="FX38" s="1443"/>
      <c r="FY38" s="1443"/>
      <c r="FZ38" s="1443"/>
      <c r="GA38" s="1443"/>
      <c r="GB38" s="1443"/>
      <c r="GC38" s="1443"/>
      <c r="GD38" s="1443"/>
      <c r="GE38" s="1443"/>
      <c r="GF38" s="1443"/>
      <c r="GG38" s="1443"/>
      <c r="GH38" s="1443"/>
      <c r="GI38" s="1443"/>
      <c r="GJ38" s="1443"/>
      <c r="GK38" s="1443"/>
      <c r="GL38" s="1443"/>
      <c r="GM38" s="1443"/>
      <c r="GN38" s="1443"/>
      <c r="GO38" s="1443"/>
      <c r="GP38" s="1443"/>
      <c r="GQ38" s="1443"/>
      <c r="GR38" s="1443"/>
      <c r="GS38" s="1443"/>
      <c r="GT38" s="1443"/>
      <c r="GU38" s="1443"/>
      <c r="GV38" s="1443"/>
      <c r="GW38" s="1443"/>
      <c r="GX38" s="1443"/>
      <c r="GY38" s="1443"/>
      <c r="GZ38" s="1443"/>
      <c r="HA38" s="1443"/>
      <c r="HB38" s="1443"/>
      <c r="HC38" s="1443"/>
      <c r="HD38" s="1443"/>
      <c r="HE38" s="1443"/>
      <c r="HF38" s="1443"/>
      <c r="HG38" s="1443"/>
      <c r="HH38" s="1443"/>
      <c r="HI38" s="1443"/>
      <c r="HJ38" s="1443"/>
      <c r="HK38" s="1443"/>
      <c r="HL38" s="1443"/>
      <c r="HM38" s="1443"/>
      <c r="HN38" s="1443"/>
      <c r="HO38" s="1443"/>
      <c r="HP38" s="1443"/>
      <c r="HQ38" s="1443"/>
      <c r="HR38" s="1443"/>
      <c r="HS38" s="1443"/>
      <c r="HT38" s="1443"/>
      <c r="HU38" s="1443"/>
      <c r="HV38" s="1443"/>
      <c r="HW38" s="1443"/>
    </row>
    <row r="39" spans="1:231" ht="18.75" hidden="1">
      <c r="A39" s="1907"/>
      <c r="B39" s="2022" t="s">
        <v>71</v>
      </c>
      <c r="C39" s="2023" t="s">
        <v>239</v>
      </c>
      <c r="D39" s="1983"/>
      <c r="E39" s="1983"/>
      <c r="F39" s="2028"/>
      <c r="G39" s="2025">
        <v>3.5</v>
      </c>
      <c r="H39" s="2026">
        <v>105</v>
      </c>
      <c r="I39" s="1981">
        <v>45</v>
      </c>
      <c r="J39" s="1982">
        <v>18</v>
      </c>
      <c r="K39" s="2008">
        <v>18</v>
      </c>
      <c r="L39" s="2008">
        <v>9</v>
      </c>
      <c r="M39" s="2027">
        <v>60</v>
      </c>
      <c r="N39" s="2061">
        <v>5</v>
      </c>
      <c r="P39" s="1438"/>
      <c r="Q39" s="371"/>
      <c r="R39" s="372"/>
      <c r="S39" s="1439"/>
      <c r="T39" s="185"/>
      <c r="U39" s="1214" t="b">
        <v>1</v>
      </c>
      <c r="V39" s="1214" t="b">
        <v>0</v>
      </c>
      <c r="W39" s="1214" t="b">
        <v>1</v>
      </c>
      <c r="X39" s="1214" t="b">
        <v>1</v>
      </c>
      <c r="Y39" s="1214" t="b">
        <v>1</v>
      </c>
      <c r="Z39" s="1214" t="b">
        <v>1</v>
      </c>
      <c r="AA39" s="1451"/>
      <c r="AB39" s="1451"/>
      <c r="AC39" s="1451"/>
      <c r="AD39" s="1451"/>
      <c r="AE39" s="1451"/>
      <c r="AF39" s="1451"/>
      <c r="AG39" s="1451"/>
      <c r="AH39" s="1451"/>
      <c r="AI39" s="1451"/>
      <c r="AJ39" s="1451"/>
      <c r="AK39" s="1451"/>
      <c r="AL39" s="1451"/>
      <c r="AM39" s="1451"/>
      <c r="AN39" s="1451"/>
      <c r="AO39" s="1451"/>
      <c r="AP39" s="1451"/>
      <c r="AQ39" s="1451"/>
      <c r="AR39" s="1451"/>
      <c r="AS39" s="2093"/>
      <c r="AT39" s="1451"/>
      <c r="AU39" s="1451"/>
      <c r="AV39" s="1451"/>
      <c r="AW39" s="1451"/>
      <c r="AX39" s="1451"/>
      <c r="AY39" s="1451"/>
      <c r="AZ39" s="1451"/>
      <c r="BA39" s="1451"/>
      <c r="BB39" s="1451"/>
      <c r="BC39" s="1451"/>
      <c r="BD39" s="1451"/>
      <c r="BE39" s="1451"/>
      <c r="BF39" s="1451"/>
      <c r="BG39" s="1451"/>
      <c r="BH39" s="1451"/>
      <c r="BI39" s="1451"/>
      <c r="BJ39" s="1451"/>
      <c r="BK39" s="1451"/>
      <c r="BL39" s="1451"/>
      <c r="BM39" s="1451"/>
      <c r="BN39" s="1451"/>
      <c r="BO39" s="1451"/>
      <c r="BP39" s="1451"/>
      <c r="BQ39" s="1451"/>
      <c r="BR39" s="1451"/>
      <c r="BS39" s="1451"/>
      <c r="BT39" s="1451"/>
      <c r="BU39" s="1451"/>
      <c r="BV39" s="1451"/>
      <c r="BW39" s="1451"/>
      <c r="BX39" s="1451"/>
      <c r="BY39" s="1451"/>
      <c r="BZ39" s="1451"/>
      <c r="CA39" s="1451"/>
      <c r="CB39" s="1451"/>
      <c r="CC39" s="1451"/>
      <c r="CD39" s="1451"/>
      <c r="CE39" s="1451"/>
      <c r="CF39" s="1451"/>
      <c r="CG39" s="1451"/>
      <c r="CH39" s="1451"/>
      <c r="CI39" s="1451"/>
      <c r="CJ39" s="1451"/>
      <c r="CK39" s="1451"/>
      <c r="CL39" s="1451"/>
      <c r="CM39" s="1451"/>
      <c r="CN39" s="1451"/>
      <c r="CO39" s="1451"/>
      <c r="CP39" s="1451"/>
      <c r="CQ39" s="1451"/>
      <c r="CR39" s="1451"/>
      <c r="CS39" s="1451"/>
      <c r="CT39" s="1451"/>
      <c r="CU39" s="1451"/>
      <c r="CV39" s="1451"/>
      <c r="CW39" s="1451"/>
      <c r="CX39" s="1451"/>
      <c r="CY39" s="1451"/>
      <c r="CZ39" s="1451"/>
      <c r="DA39" s="1451"/>
      <c r="DB39" s="1451"/>
      <c r="DC39" s="1451"/>
      <c r="DD39" s="1451"/>
      <c r="DE39" s="1451"/>
      <c r="DF39" s="1451"/>
      <c r="DG39" s="1451"/>
      <c r="DH39" s="1451"/>
      <c r="DI39" s="1451"/>
      <c r="DJ39" s="1451"/>
      <c r="DK39" s="1451"/>
      <c r="DL39" s="1451"/>
      <c r="DM39" s="1451"/>
      <c r="DN39" s="1451"/>
      <c r="DO39" s="1451"/>
      <c r="DP39" s="1451"/>
      <c r="DQ39" s="1451"/>
      <c r="DR39" s="1451"/>
      <c r="DS39" s="1451"/>
      <c r="DT39" s="1451"/>
      <c r="DU39" s="1451"/>
      <c r="DV39" s="1451"/>
      <c r="DW39" s="1451"/>
      <c r="DX39" s="1451"/>
      <c r="DY39" s="1451"/>
      <c r="DZ39" s="1451"/>
      <c r="EA39" s="1451"/>
      <c r="EB39" s="1451"/>
      <c r="EC39" s="1451"/>
      <c r="ED39" s="1451"/>
      <c r="EE39" s="1451"/>
      <c r="EF39" s="1451"/>
      <c r="EG39" s="1451"/>
      <c r="EH39" s="1451"/>
      <c r="EI39" s="1451"/>
      <c r="EJ39" s="1451"/>
      <c r="EK39" s="1451"/>
      <c r="EL39" s="1451"/>
      <c r="EM39" s="1451"/>
      <c r="EN39" s="1451"/>
      <c r="EO39" s="1451"/>
      <c r="EP39" s="1451"/>
      <c r="EQ39" s="1451"/>
      <c r="ER39" s="1451"/>
      <c r="ES39" s="1451"/>
      <c r="ET39" s="1451"/>
      <c r="EU39" s="1451"/>
      <c r="EV39" s="1451"/>
      <c r="EW39" s="1451"/>
      <c r="EX39" s="1451"/>
      <c r="EY39" s="1451"/>
      <c r="EZ39" s="1451"/>
      <c r="FA39" s="1451"/>
      <c r="FB39" s="1451"/>
      <c r="FC39" s="1451"/>
      <c r="FD39" s="1451"/>
      <c r="FE39" s="1451"/>
      <c r="FF39" s="1451"/>
      <c r="FG39" s="1451"/>
      <c r="FH39" s="1451"/>
      <c r="FI39" s="1451"/>
      <c r="FJ39" s="1451"/>
      <c r="FK39" s="1451"/>
      <c r="FL39" s="1451"/>
      <c r="FM39" s="1451"/>
      <c r="FN39" s="1451"/>
      <c r="FO39" s="1451"/>
      <c r="FP39" s="1451"/>
      <c r="FQ39" s="1451"/>
      <c r="FR39" s="1451"/>
      <c r="FS39" s="1451"/>
      <c r="FT39" s="1451"/>
      <c r="FU39" s="1451"/>
      <c r="FV39" s="1451"/>
      <c r="FW39" s="1451"/>
      <c r="FX39" s="1451"/>
      <c r="FY39" s="1451"/>
      <c r="FZ39" s="1451"/>
      <c r="GA39" s="1451"/>
      <c r="GB39" s="1451"/>
      <c r="GC39" s="1451"/>
      <c r="GD39" s="1451"/>
      <c r="GE39" s="1451"/>
      <c r="GF39" s="1451"/>
      <c r="GG39" s="1451"/>
      <c r="GH39" s="1451"/>
      <c r="GI39" s="1451"/>
      <c r="GJ39" s="1451"/>
      <c r="GK39" s="1451"/>
      <c r="GL39" s="1451"/>
      <c r="GM39" s="1451"/>
      <c r="GN39" s="1451"/>
      <c r="GO39" s="1451"/>
      <c r="GP39" s="1451"/>
      <c r="GQ39" s="1451"/>
      <c r="GR39" s="1451"/>
      <c r="GS39" s="1451"/>
      <c r="GT39" s="1451"/>
      <c r="GU39" s="1451"/>
      <c r="GV39" s="1451"/>
      <c r="GW39" s="1451"/>
      <c r="GX39" s="1451"/>
      <c r="GY39" s="1451"/>
      <c r="GZ39" s="1451"/>
      <c r="HA39" s="1451"/>
      <c r="HB39" s="1451"/>
      <c r="HC39" s="1451"/>
      <c r="HD39" s="1451"/>
      <c r="HE39" s="1451"/>
      <c r="HF39" s="1451"/>
      <c r="HG39" s="1451"/>
      <c r="HH39" s="1451"/>
      <c r="HI39" s="1451"/>
      <c r="HJ39" s="1451"/>
      <c r="HK39" s="1451"/>
      <c r="HL39" s="1451"/>
      <c r="HM39" s="1451"/>
      <c r="HN39" s="1451"/>
      <c r="HO39" s="1451"/>
      <c r="HP39" s="1451"/>
      <c r="HQ39" s="1451"/>
      <c r="HR39" s="1451"/>
      <c r="HS39" s="1451"/>
      <c r="HT39" s="1451"/>
      <c r="HU39" s="1451"/>
      <c r="HV39" s="1451"/>
      <c r="HW39" s="1451"/>
    </row>
    <row r="40" spans="7:14" ht="18.75" hidden="1">
      <c r="G40" s="2029">
        <f>SUM(G28:G39)</f>
        <v>17</v>
      </c>
      <c r="N40" s="1242">
        <v>26</v>
      </c>
    </row>
    <row r="42" spans="1:45" ht="18.75">
      <c r="A42" s="3107" t="s">
        <v>308</v>
      </c>
      <c r="B42" s="3107"/>
      <c r="C42" s="3107"/>
      <c r="D42" s="3107"/>
      <c r="E42" s="3107"/>
      <c r="F42" s="3107"/>
      <c r="G42" s="3107"/>
      <c r="H42" s="3107"/>
      <c r="I42" s="3107"/>
      <c r="J42" s="3107"/>
      <c r="K42" s="3107"/>
      <c r="L42" s="3107"/>
      <c r="M42" s="3107"/>
      <c r="N42" s="3107"/>
      <c r="O42" s="3107"/>
      <c r="P42" s="3107"/>
      <c r="Q42" s="3107"/>
      <c r="R42" s="3107"/>
      <c r="S42" s="3107"/>
      <c r="T42" s="3107"/>
      <c r="U42" s="3107"/>
      <c r="V42" s="3107"/>
      <c r="W42" s="3107"/>
      <c r="X42" s="3107"/>
      <c r="Y42" s="3107"/>
      <c r="Z42" s="3107"/>
      <c r="AA42" s="3107"/>
      <c r="AB42" s="3107"/>
      <c r="AC42" s="3107"/>
      <c r="AD42" s="3107"/>
      <c r="AE42" s="3107"/>
      <c r="AF42" s="3107"/>
      <c r="AG42" s="3107"/>
      <c r="AH42" s="3107"/>
      <c r="AI42" s="3107"/>
      <c r="AJ42" s="3107"/>
      <c r="AK42" s="3107"/>
      <c r="AL42" s="3107"/>
      <c r="AM42" s="3107"/>
      <c r="AN42" s="3107"/>
      <c r="AO42" s="3107"/>
      <c r="AP42" s="3107"/>
      <c r="AQ42" s="3107"/>
      <c r="AR42" s="3107"/>
      <c r="AS42" s="3107"/>
    </row>
    <row r="43" spans="1:19" ht="18.75">
      <c r="A43" s="1891"/>
      <c r="B43" s="2062" t="s">
        <v>68</v>
      </c>
      <c r="C43" s="1947"/>
      <c r="D43" s="1948" t="s">
        <v>240</v>
      </c>
      <c r="E43" s="1948"/>
      <c r="F43" s="1949"/>
      <c r="G43" s="1950"/>
      <c r="H43" s="1951">
        <v>120</v>
      </c>
      <c r="I43" s="1952"/>
      <c r="J43" s="1948"/>
      <c r="K43" s="1948"/>
      <c r="L43" s="1948"/>
      <c r="M43" s="1949"/>
      <c r="N43" s="1949" t="s">
        <v>219</v>
      </c>
      <c r="O43" s="1893"/>
      <c r="Q43" s="1586"/>
      <c r="R43" s="1587"/>
      <c r="S43" s="1588"/>
    </row>
    <row r="44" spans="1:19" ht="18.75">
      <c r="A44" s="2063" t="s">
        <v>287</v>
      </c>
      <c r="B44" s="2064" t="s">
        <v>100</v>
      </c>
      <c r="C44" s="2065"/>
      <c r="D44" s="2066"/>
      <c r="E44" s="2066"/>
      <c r="F44" s="2067"/>
      <c r="G44" s="2068"/>
      <c r="H44" s="2069">
        <v>90</v>
      </c>
      <c r="I44" s="1994"/>
      <c r="J44" s="1975"/>
      <c r="K44" s="1976"/>
      <c r="L44" s="1976"/>
      <c r="M44" s="2010"/>
      <c r="N44" s="2070"/>
      <c r="O44" s="212"/>
      <c r="Q44" s="1106"/>
      <c r="R44" s="1054"/>
      <c r="S44" s="1054"/>
    </row>
    <row r="45" spans="1:19" ht="18.75">
      <c r="A45" s="2071"/>
      <c r="B45" s="2072" t="s">
        <v>71</v>
      </c>
      <c r="C45" s="2073"/>
      <c r="D45" s="1925" t="s">
        <v>240</v>
      </c>
      <c r="E45" s="1925"/>
      <c r="F45" s="2074"/>
      <c r="G45" s="2075">
        <v>2.5</v>
      </c>
      <c r="H45" s="2076">
        <v>75</v>
      </c>
      <c r="I45" s="2077">
        <v>18</v>
      </c>
      <c r="J45" s="1988">
        <v>9</v>
      </c>
      <c r="K45" s="1989"/>
      <c r="L45" s="1989">
        <v>9</v>
      </c>
      <c r="M45" s="1990">
        <v>57</v>
      </c>
      <c r="N45" s="2078">
        <v>2</v>
      </c>
      <c r="O45" s="69"/>
      <c r="Q45" s="1151"/>
      <c r="R45" s="1048"/>
      <c r="S45" s="1057"/>
    </row>
    <row r="46" spans="1:19" ht="37.5">
      <c r="A46" s="1979" t="s">
        <v>288</v>
      </c>
      <c r="B46" s="1992" t="s">
        <v>88</v>
      </c>
      <c r="C46" s="2023" t="s">
        <v>240</v>
      </c>
      <c r="D46" s="1983"/>
      <c r="E46" s="1983"/>
      <c r="F46" s="2079"/>
      <c r="G46" s="2080">
        <v>3.5</v>
      </c>
      <c r="H46" s="2081">
        <v>105</v>
      </c>
      <c r="I46" s="1981">
        <v>63</v>
      </c>
      <c r="J46" s="1982">
        <v>36</v>
      </c>
      <c r="K46" s="2008"/>
      <c r="L46" s="2008">
        <v>27</v>
      </c>
      <c r="M46" s="2010">
        <v>42</v>
      </c>
      <c r="N46" s="2082">
        <v>7</v>
      </c>
      <c r="O46" s="1437"/>
      <c r="Q46" s="1047"/>
      <c r="R46" s="1924" t="s">
        <v>300</v>
      </c>
      <c r="S46" s="1043"/>
    </row>
    <row r="47" spans="1:19" ht="18.75">
      <c r="A47" s="1907"/>
      <c r="B47" s="2030" t="s">
        <v>247</v>
      </c>
      <c r="C47" s="2006"/>
      <c r="D47" s="2008"/>
      <c r="E47" s="2008"/>
      <c r="F47" s="2024" t="s">
        <v>240</v>
      </c>
      <c r="G47" s="2025">
        <v>1</v>
      </c>
      <c r="H47" s="2026">
        <v>30</v>
      </c>
      <c r="I47" s="1981">
        <v>18</v>
      </c>
      <c r="J47" s="1982"/>
      <c r="K47" s="2008"/>
      <c r="L47" s="2008">
        <v>18</v>
      </c>
      <c r="M47" s="2027">
        <v>12</v>
      </c>
      <c r="N47" s="2083">
        <v>2</v>
      </c>
      <c r="O47" s="1444"/>
      <c r="Q47" s="402"/>
      <c r="R47" s="373"/>
      <c r="S47" s="117"/>
    </row>
    <row r="48" spans="1:19" ht="18.75">
      <c r="A48" s="1907" t="s">
        <v>81</v>
      </c>
      <c r="B48" s="2022" t="s">
        <v>91</v>
      </c>
      <c r="C48" s="2023"/>
      <c r="D48" s="1983"/>
      <c r="E48" s="1983"/>
      <c r="F48" s="2028"/>
      <c r="G48" s="2025"/>
      <c r="H48" s="2026">
        <v>255</v>
      </c>
      <c r="I48" s="1981"/>
      <c r="J48" s="1982"/>
      <c r="K48" s="2008"/>
      <c r="L48" s="2008"/>
      <c r="M48" s="2027"/>
      <c r="N48" s="2084"/>
      <c r="O48" s="1437"/>
      <c r="Q48" s="1047"/>
      <c r="R48" s="1043"/>
      <c r="S48" s="1198"/>
    </row>
    <row r="49" spans="1:19" ht="18.75">
      <c r="A49" s="1907"/>
      <c r="B49" s="2030" t="s">
        <v>71</v>
      </c>
      <c r="C49" s="2023"/>
      <c r="D49" s="2008" t="s">
        <v>240</v>
      </c>
      <c r="E49" s="2008"/>
      <c r="F49" s="2085"/>
      <c r="G49" s="2025">
        <v>2</v>
      </c>
      <c r="H49" s="2026">
        <v>60</v>
      </c>
      <c r="I49" s="1981">
        <v>27</v>
      </c>
      <c r="J49" s="1982">
        <v>18</v>
      </c>
      <c r="K49" s="2008">
        <v>9</v>
      </c>
      <c r="L49" s="2008"/>
      <c r="M49" s="2027">
        <v>33</v>
      </c>
      <c r="N49" s="2083">
        <v>3</v>
      </c>
      <c r="O49" s="1461"/>
      <c r="Q49" s="366"/>
      <c r="R49" s="372"/>
      <c r="S49" s="1439"/>
    </row>
    <row r="50" spans="1:19" ht="18.75">
      <c r="A50" s="1907" t="s">
        <v>61</v>
      </c>
      <c r="B50" s="2086" t="s">
        <v>80</v>
      </c>
      <c r="C50" s="78"/>
      <c r="D50" s="83"/>
      <c r="E50" s="83"/>
      <c r="F50" s="32"/>
      <c r="G50" s="2087"/>
      <c r="H50" s="2026">
        <v>450</v>
      </c>
      <c r="I50" s="1981"/>
      <c r="J50" s="1982"/>
      <c r="K50" s="2008"/>
      <c r="L50" s="2008"/>
      <c r="M50" s="2027"/>
      <c r="N50" s="2088"/>
      <c r="O50" s="300"/>
      <c r="Q50" s="371"/>
      <c r="R50" s="372"/>
      <c r="S50" s="372"/>
    </row>
    <row r="51" spans="1:19" ht="18.75">
      <c r="A51" s="1907"/>
      <c r="B51" s="2022" t="s">
        <v>71</v>
      </c>
      <c r="C51" s="2023"/>
      <c r="D51" s="1983" t="s">
        <v>240</v>
      </c>
      <c r="E51" s="1983"/>
      <c r="F51" s="2024"/>
      <c r="G51" s="2087">
        <v>5.5</v>
      </c>
      <c r="H51" s="2026">
        <v>165</v>
      </c>
      <c r="I51" s="1981">
        <v>72</v>
      </c>
      <c r="J51" s="1982">
        <v>36</v>
      </c>
      <c r="K51" s="2008">
        <v>18</v>
      </c>
      <c r="L51" s="2008">
        <v>18</v>
      </c>
      <c r="M51" s="2027">
        <v>93</v>
      </c>
      <c r="N51" s="2083">
        <v>8</v>
      </c>
      <c r="O51" s="1437"/>
      <c r="Q51" s="402"/>
      <c r="R51" s="372"/>
      <c r="S51" s="372"/>
    </row>
    <row r="52" spans="7:14" ht="18.75">
      <c r="G52" s="2029">
        <f>SUM(G43:G51)</f>
        <v>14.5</v>
      </c>
      <c r="N52" s="1242">
        <v>24</v>
      </c>
    </row>
    <row r="55" ht="18.75">
      <c r="G55" s="1356">
        <f>G52+G40+G25</f>
        <v>60</v>
      </c>
    </row>
  </sheetData>
  <sheetProtection selectLockedCells="1" selectUnlockedCells="1"/>
  <mergeCells count="23">
    <mergeCell ref="A1:Y1"/>
    <mergeCell ref="A2:A7"/>
    <mergeCell ref="B2:B7"/>
    <mergeCell ref="C2:F2"/>
    <mergeCell ref="G2:G7"/>
    <mergeCell ref="H2:L2"/>
    <mergeCell ref="C3:C7"/>
    <mergeCell ref="AS2:AS7"/>
    <mergeCell ref="A9:AS9"/>
    <mergeCell ref="A27:AS27"/>
    <mergeCell ref="H3:H7"/>
    <mergeCell ref="I3:L3"/>
    <mergeCell ref="L4:L7"/>
    <mergeCell ref="A42:AS42"/>
    <mergeCell ref="E5:E7"/>
    <mergeCell ref="I4:I7"/>
    <mergeCell ref="J4:J7"/>
    <mergeCell ref="K4:K7"/>
    <mergeCell ref="N2:Y7"/>
    <mergeCell ref="M3:M7"/>
    <mergeCell ref="D3:D7"/>
    <mergeCell ref="E3:F4"/>
    <mergeCell ref="F5:F7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Пользователь Windows</cp:lastModifiedBy>
  <cp:lastPrinted>2021-04-14T10:24:31Z</cp:lastPrinted>
  <dcterms:created xsi:type="dcterms:W3CDTF">2015-02-26T06:49:18Z</dcterms:created>
  <dcterms:modified xsi:type="dcterms:W3CDTF">2024-03-05T11:53:27Z</dcterms:modified>
  <cp:category/>
  <cp:version/>
  <cp:contentType/>
  <cp:contentStatus/>
</cp:coreProperties>
</file>